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2.xml" ContentType="application/vnd.openxmlformats-officedocument.drawing+xml"/>
  <Override PartName="/xl/ctrlProps/ctrlProp277.xml" ContentType="application/vnd.ms-excel.controlproperties+xml"/>
  <Override PartName="/xl/ctrlProps/ctrlProp27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8_{8BA1115A-78BD-40EC-9519-4F66C5A2451D}" xr6:coauthVersionLast="47" xr6:coauthVersionMax="47" xr10:uidLastSave="{00000000-0000-0000-0000-000000000000}"/>
  <workbookProtection workbookAlgorithmName="SHA-512" workbookHashValue="RFwzUblEFnb6ihVGGcbt6LlmyEbQWobcbnhfcxtmsMCGf/Nz5ryE5I+nRoO9NeUOyRAP0Pn0E1D9uLRFTRU+zg==" workbookSaltValue="YTMDKMRlYpLzupshkGpmqw==" workbookSpinCount="100000" lockStructure="1"/>
  <bookViews>
    <workbookView xWindow="-120" yWindow="-120" windowWidth="29040" windowHeight="15720" xr2:uid="{00000000-000D-0000-FFFF-FFFF00000000}"/>
  </bookViews>
  <sheets>
    <sheet name="Contract Info &amp; Criteria" sheetId="2" r:id="rId1"/>
    <sheet name="Summary and Additional Comments" sheetId="3" r:id="rId2"/>
    <sheet name="Guide Notes" sheetId="13" r:id="rId3"/>
    <sheet name="Notes" sheetId="7" state="hidden" r:id="rId4"/>
    <sheet name="BMW - Workings" sheetId="6" state="hidden" r:id="rId5"/>
    <sheet name="Data Entry" sheetId="10" state="hidden" r:id="rId6"/>
    <sheet name="weightings" sheetId="11" state="hidden" r:id="rId7"/>
  </sheets>
  <definedNames>
    <definedName name="_GoBack" localSheetId="0">'Contract Info &amp; Criteria'!$A$72</definedName>
    <definedName name="Applicable">'BMW - Workings'!$J$183:$J$184</definedName>
    <definedName name="Category">'BMW - Workings'!$J$153:$J$157</definedName>
    <definedName name="Consultant_Type">'BMW - Workings'!$J$177:$J$182</definedName>
    <definedName name="Original_date_for_contract_completion">'BMW - Workings'!$J$187:$J$195</definedName>
    <definedName name="_xlnm.Print_Area" localSheetId="0">'Contract Info &amp; Criteria'!$A$1:$G$147</definedName>
    <definedName name="_xlnm.Print_Area" localSheetId="1">'Summary and Additional Comments'!$A$1:$M$115</definedName>
    <definedName name="_xlnm.Print_Titles" localSheetId="2">'Guide Notes'!$1:$1</definedName>
    <definedName name="Relevant_Panel">'BMW - Workings'!$J$169:$J$173</definedName>
    <definedName name="Report_Phase">'BMW - Workings'!$J$160:$J$164</definedName>
    <definedName name="reports">'BMW - Workings'!$J$187:$J$195</definedName>
    <definedName name="RFR">'BMW - Workings'!$J$132:$J$136</definedName>
    <definedName name="Status">'BMW - Workings'!$J$143:$J$151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0" i="2" l="1"/>
  <c r="AO4" i="10"/>
  <c r="AP4" i="10" l="1"/>
  <c r="E5" i="11"/>
  <c r="B5" i="11"/>
  <c r="C90" i="2"/>
  <c r="B52" i="2"/>
  <c r="C35" i="3"/>
  <c r="C11" i="3"/>
  <c r="C31" i="3"/>
  <c r="C29" i="3"/>
  <c r="B4" i="10"/>
  <c r="C21" i="3"/>
  <c r="IP57" i="2" l="1"/>
  <c r="B53" i="2" l="1"/>
  <c r="C4" i="10" l="1"/>
  <c r="I4" i="10"/>
  <c r="F5" i="11" l="1"/>
  <c r="D5" i="11"/>
  <c r="C5" i="11"/>
  <c r="B5" i="6"/>
  <c r="D180" i="6"/>
  <c r="E180" i="6"/>
  <c r="D181" i="6"/>
  <c r="E181" i="6"/>
  <c r="D182" i="6"/>
  <c r="E182" i="6"/>
  <c r="D183" i="6"/>
  <c r="E183" i="6"/>
  <c r="D184" i="6"/>
  <c r="E184" i="6"/>
  <c r="D186" i="6"/>
  <c r="E186" i="6"/>
  <c r="D187" i="6"/>
  <c r="E187" i="6"/>
  <c r="E179" i="6"/>
  <c r="D179" i="6"/>
  <c r="C180" i="6"/>
  <c r="C181" i="6"/>
  <c r="C182" i="6"/>
  <c r="C183" i="6"/>
  <c r="C184" i="6"/>
  <c r="C186" i="6"/>
  <c r="C187" i="6"/>
  <c r="C179" i="6"/>
  <c r="P9" i="6"/>
  <c r="K57" i="2" s="1"/>
  <c r="P82" i="6"/>
  <c r="P80" i="6"/>
  <c r="P78" i="6"/>
  <c r="P76" i="6"/>
  <c r="P74" i="6"/>
  <c r="P72" i="6"/>
  <c r="P70" i="6"/>
  <c r="P53" i="6"/>
  <c r="P51" i="6"/>
  <c r="P49" i="6"/>
  <c r="P47" i="6"/>
  <c r="P66" i="6"/>
  <c r="P64" i="6"/>
  <c r="P62" i="6"/>
  <c r="P60" i="6"/>
  <c r="P58" i="6"/>
  <c r="C169" i="6"/>
  <c r="D169" i="6"/>
  <c r="C170" i="6"/>
  <c r="D170" i="6"/>
  <c r="C171" i="6"/>
  <c r="D171" i="6"/>
  <c r="C172" i="6"/>
  <c r="D172" i="6"/>
  <c r="C173" i="6"/>
  <c r="D173" i="6"/>
  <c r="C174" i="6"/>
  <c r="D174" i="6"/>
  <c r="C175" i="6"/>
  <c r="D175" i="6"/>
  <c r="C163" i="6"/>
  <c r="D163" i="6"/>
  <c r="C164" i="6"/>
  <c r="D164" i="6"/>
  <c r="C165" i="6"/>
  <c r="D165" i="6"/>
  <c r="C166" i="6"/>
  <c r="D166" i="6"/>
  <c r="D162" i="6"/>
  <c r="C162" i="6"/>
  <c r="E164" i="6"/>
  <c r="E165" i="6"/>
  <c r="E166" i="6"/>
  <c r="E163" i="6"/>
  <c r="E162" i="6"/>
  <c r="P69" i="6"/>
  <c r="K102" i="2" s="1"/>
  <c r="G78" i="6"/>
  <c r="F78" i="6"/>
  <c r="E78" i="6"/>
  <c r="D78" i="6"/>
  <c r="C78" i="6"/>
  <c r="B78" i="6"/>
  <c r="P77" i="6"/>
  <c r="K106" i="2" s="1"/>
  <c r="G76" i="6"/>
  <c r="F76" i="6"/>
  <c r="E76" i="6"/>
  <c r="D76" i="6"/>
  <c r="C76" i="6"/>
  <c r="B76" i="6"/>
  <c r="P75" i="6"/>
  <c r="K105" i="2" s="1"/>
  <c r="G82" i="6"/>
  <c r="F82" i="6"/>
  <c r="E82" i="6"/>
  <c r="D82" i="6"/>
  <c r="C82" i="6"/>
  <c r="B82" i="6"/>
  <c r="P81" i="6"/>
  <c r="K108" i="2" s="1"/>
  <c r="G80" i="6"/>
  <c r="F80" i="6"/>
  <c r="E80" i="6"/>
  <c r="D80" i="6"/>
  <c r="C80" i="6"/>
  <c r="B80" i="6"/>
  <c r="P79" i="6"/>
  <c r="K107" i="2" s="1"/>
  <c r="G74" i="6"/>
  <c r="F74" i="6"/>
  <c r="E74" i="6"/>
  <c r="D74" i="6"/>
  <c r="C74" i="6"/>
  <c r="B74" i="6"/>
  <c r="P73" i="6"/>
  <c r="K104" i="2" s="1"/>
  <c r="G72" i="6"/>
  <c r="F72" i="6"/>
  <c r="E72" i="6"/>
  <c r="D72" i="6"/>
  <c r="C72" i="6"/>
  <c r="B72" i="6"/>
  <c r="P71" i="6"/>
  <c r="K103" i="2" s="1"/>
  <c r="G62" i="6"/>
  <c r="F62" i="6"/>
  <c r="E62" i="6"/>
  <c r="D62" i="6"/>
  <c r="C62" i="6"/>
  <c r="B62" i="6"/>
  <c r="P61" i="6"/>
  <c r="K94" i="2" s="1"/>
  <c r="G60" i="6"/>
  <c r="F60" i="6"/>
  <c r="E60" i="6"/>
  <c r="D60" i="6"/>
  <c r="C60" i="6"/>
  <c r="B60" i="6"/>
  <c r="P59" i="6"/>
  <c r="K93" i="2" s="1"/>
  <c r="G64" i="6"/>
  <c r="F64" i="6"/>
  <c r="E64" i="6"/>
  <c r="D64" i="6"/>
  <c r="C64" i="6"/>
  <c r="B64" i="6"/>
  <c r="P63" i="6"/>
  <c r="K95" i="2" s="1"/>
  <c r="G58" i="6"/>
  <c r="F58" i="6"/>
  <c r="E58" i="6"/>
  <c r="D58" i="6"/>
  <c r="C58" i="6"/>
  <c r="B58" i="6"/>
  <c r="P57" i="6"/>
  <c r="C145" i="6"/>
  <c r="D145" i="6"/>
  <c r="E145" i="6"/>
  <c r="C146" i="6"/>
  <c r="D146" i="6"/>
  <c r="E146" i="6"/>
  <c r="C147" i="6"/>
  <c r="D147" i="6"/>
  <c r="E147" i="6"/>
  <c r="C148" i="6"/>
  <c r="D148" i="6"/>
  <c r="E148" i="6"/>
  <c r="C149" i="6"/>
  <c r="D149" i="6"/>
  <c r="E149" i="6"/>
  <c r="C150" i="6"/>
  <c r="D150" i="6"/>
  <c r="E150" i="6"/>
  <c r="C151" i="6"/>
  <c r="D151" i="6"/>
  <c r="E151" i="6"/>
  <c r="C152" i="6"/>
  <c r="D152" i="6"/>
  <c r="E152" i="6"/>
  <c r="C153" i="6"/>
  <c r="D153" i="6"/>
  <c r="E153" i="6"/>
  <c r="C155" i="6"/>
  <c r="D155" i="6"/>
  <c r="E155" i="6"/>
  <c r="C156" i="6"/>
  <c r="D156" i="6"/>
  <c r="E156" i="6"/>
  <c r="C157" i="6"/>
  <c r="D157" i="6"/>
  <c r="E157" i="6"/>
  <c r="C158" i="6"/>
  <c r="D158" i="6"/>
  <c r="E158" i="6"/>
  <c r="E144" i="6"/>
  <c r="D144" i="6"/>
  <c r="C144" i="6"/>
  <c r="G49" i="6"/>
  <c r="F49" i="6"/>
  <c r="E49" i="6"/>
  <c r="D49" i="6"/>
  <c r="C49" i="6"/>
  <c r="B49" i="6"/>
  <c r="P48" i="6"/>
  <c r="K83" i="2" s="1"/>
  <c r="G47" i="6"/>
  <c r="F47" i="6"/>
  <c r="E47" i="6"/>
  <c r="D47" i="6"/>
  <c r="C47" i="6"/>
  <c r="B47" i="6"/>
  <c r="P46" i="6"/>
  <c r="K82" i="2" s="1"/>
  <c r="G51" i="6"/>
  <c r="F51" i="6"/>
  <c r="E51" i="6"/>
  <c r="D51" i="6"/>
  <c r="C51" i="6"/>
  <c r="B51" i="6"/>
  <c r="P50" i="6"/>
  <c r="P41" i="6"/>
  <c r="G41" i="6"/>
  <c r="F41" i="6"/>
  <c r="E41" i="6"/>
  <c r="D41" i="6"/>
  <c r="C41" i="6"/>
  <c r="B41" i="6"/>
  <c r="P40" i="6"/>
  <c r="K77" i="2" s="1"/>
  <c r="P31" i="6"/>
  <c r="G31" i="6"/>
  <c r="F31" i="6"/>
  <c r="E31" i="6"/>
  <c r="D31" i="6"/>
  <c r="C31" i="6"/>
  <c r="B31" i="6"/>
  <c r="P30" i="6"/>
  <c r="K72" i="2" s="1"/>
  <c r="P29" i="6"/>
  <c r="G29" i="6"/>
  <c r="F29" i="6"/>
  <c r="E29" i="6"/>
  <c r="D29" i="6"/>
  <c r="C29" i="6"/>
  <c r="B29" i="6"/>
  <c r="P28" i="6"/>
  <c r="K71" i="2" s="1"/>
  <c r="P27" i="6"/>
  <c r="G27" i="6"/>
  <c r="F27" i="6"/>
  <c r="E27" i="6"/>
  <c r="D27" i="6"/>
  <c r="C27" i="6"/>
  <c r="B27" i="6"/>
  <c r="P26" i="6"/>
  <c r="K70" i="2" s="1"/>
  <c r="P35" i="6"/>
  <c r="G35" i="6"/>
  <c r="F35" i="6"/>
  <c r="E35" i="6"/>
  <c r="D35" i="6"/>
  <c r="C35" i="6"/>
  <c r="B35" i="6"/>
  <c r="P34" i="6"/>
  <c r="K74" i="2" s="1"/>
  <c r="P33" i="6"/>
  <c r="G33" i="6"/>
  <c r="F33" i="6"/>
  <c r="E33" i="6"/>
  <c r="D33" i="6"/>
  <c r="C33" i="6"/>
  <c r="B33" i="6"/>
  <c r="P32" i="6"/>
  <c r="K73" i="2" s="1"/>
  <c r="IR84" i="2"/>
  <c r="IQ84" i="2"/>
  <c r="IP84" i="2"/>
  <c r="IO84" i="2"/>
  <c r="IN84" i="2"/>
  <c r="IM84" i="2"/>
  <c r="IL84" i="2"/>
  <c r="IK84" i="2"/>
  <c r="IJ84" i="2"/>
  <c r="II84" i="2"/>
  <c r="IH84" i="2"/>
  <c r="IG84" i="2"/>
  <c r="IF84" i="2"/>
  <c r="IE84" i="2"/>
  <c r="ID84" i="2"/>
  <c r="IC84" i="2"/>
  <c r="IB84" i="2"/>
  <c r="IA84" i="2"/>
  <c r="HZ84" i="2"/>
  <c r="HY84" i="2"/>
  <c r="HX84" i="2"/>
  <c r="HW84" i="2"/>
  <c r="HV84" i="2"/>
  <c r="HU84" i="2"/>
  <c r="HT84" i="2"/>
  <c r="HS84" i="2"/>
  <c r="HR84" i="2"/>
  <c r="HQ84" i="2"/>
  <c r="HP84" i="2"/>
  <c r="HO84" i="2"/>
  <c r="HN84" i="2"/>
  <c r="HM84" i="2"/>
  <c r="HL84" i="2"/>
  <c r="HK84" i="2"/>
  <c r="HJ84" i="2"/>
  <c r="HI84" i="2"/>
  <c r="HH84" i="2"/>
  <c r="HG84" i="2"/>
  <c r="HF84" i="2"/>
  <c r="HE84" i="2"/>
  <c r="HD84" i="2"/>
  <c r="HC84" i="2"/>
  <c r="HB84" i="2"/>
  <c r="HA84" i="2"/>
  <c r="GZ84" i="2"/>
  <c r="GY84" i="2"/>
  <c r="GX84" i="2"/>
  <c r="GW84" i="2"/>
  <c r="GV84" i="2"/>
  <c r="GU84" i="2"/>
  <c r="GT84" i="2"/>
  <c r="GS84" i="2"/>
  <c r="GR84" i="2"/>
  <c r="GQ84" i="2"/>
  <c r="GP84" i="2"/>
  <c r="GO84" i="2"/>
  <c r="GN84" i="2"/>
  <c r="GM84" i="2"/>
  <c r="GL84" i="2"/>
  <c r="GK84" i="2"/>
  <c r="GJ84" i="2"/>
  <c r="GI84" i="2"/>
  <c r="GH84" i="2"/>
  <c r="GG84" i="2"/>
  <c r="GF84" i="2"/>
  <c r="GE84" i="2"/>
  <c r="GD84" i="2"/>
  <c r="GC84" i="2"/>
  <c r="GB84" i="2"/>
  <c r="GA84" i="2"/>
  <c r="FZ84" i="2"/>
  <c r="FY84" i="2"/>
  <c r="FX84" i="2"/>
  <c r="FW84" i="2"/>
  <c r="FV84" i="2"/>
  <c r="FU84" i="2"/>
  <c r="FT84" i="2"/>
  <c r="FS84" i="2"/>
  <c r="FR84" i="2"/>
  <c r="FQ84" i="2"/>
  <c r="FP84" i="2"/>
  <c r="FO84" i="2"/>
  <c r="FN84" i="2"/>
  <c r="FM84" i="2"/>
  <c r="FL84" i="2"/>
  <c r="FK84" i="2"/>
  <c r="FJ84" i="2"/>
  <c r="FI84" i="2"/>
  <c r="FH84" i="2"/>
  <c r="FG84" i="2"/>
  <c r="FF84" i="2"/>
  <c r="FE84" i="2"/>
  <c r="FD84" i="2"/>
  <c r="FC84" i="2"/>
  <c r="FB84" i="2"/>
  <c r="FA84" i="2"/>
  <c r="EZ84" i="2"/>
  <c r="EY84" i="2"/>
  <c r="EX84" i="2"/>
  <c r="EW84" i="2"/>
  <c r="EV84" i="2"/>
  <c r="EU84" i="2"/>
  <c r="ET84" i="2"/>
  <c r="ES84" i="2"/>
  <c r="ER84" i="2"/>
  <c r="EQ84" i="2"/>
  <c r="EP84" i="2"/>
  <c r="EO84" i="2"/>
  <c r="EN84" i="2"/>
  <c r="EM84" i="2"/>
  <c r="EL84" i="2"/>
  <c r="EK84" i="2"/>
  <c r="EJ84" i="2"/>
  <c r="EI84" i="2"/>
  <c r="EH84" i="2"/>
  <c r="EG84" i="2"/>
  <c r="EF84" i="2"/>
  <c r="EE84" i="2"/>
  <c r="ED84" i="2"/>
  <c r="EC84" i="2"/>
  <c r="EB84" i="2"/>
  <c r="EA84" i="2"/>
  <c r="DZ84" i="2"/>
  <c r="DY84" i="2"/>
  <c r="DX84" i="2"/>
  <c r="DW84" i="2"/>
  <c r="DV84" i="2"/>
  <c r="DU84" i="2"/>
  <c r="DT84" i="2"/>
  <c r="DS84" i="2"/>
  <c r="DR84" i="2"/>
  <c r="DQ84" i="2"/>
  <c r="DP84" i="2"/>
  <c r="DO84" i="2"/>
  <c r="DN84" i="2"/>
  <c r="DM84" i="2"/>
  <c r="DL84" i="2"/>
  <c r="DK84" i="2"/>
  <c r="DJ84" i="2"/>
  <c r="DI84" i="2"/>
  <c r="DH84" i="2"/>
  <c r="DG84" i="2"/>
  <c r="DF84" i="2"/>
  <c r="DE84" i="2"/>
  <c r="DD84" i="2"/>
  <c r="DC84" i="2"/>
  <c r="DB84" i="2"/>
  <c r="DA84" i="2"/>
  <c r="CZ84" i="2"/>
  <c r="CY84" i="2"/>
  <c r="CX84" i="2"/>
  <c r="CW84" i="2"/>
  <c r="CV84" i="2"/>
  <c r="CU84" i="2"/>
  <c r="CT84" i="2"/>
  <c r="CS84" i="2"/>
  <c r="CR84" i="2"/>
  <c r="CQ84" i="2"/>
  <c r="CP84" i="2"/>
  <c r="CO84" i="2"/>
  <c r="CN84" i="2"/>
  <c r="CM84" i="2"/>
  <c r="CL84" i="2"/>
  <c r="CK84" i="2"/>
  <c r="CJ84" i="2"/>
  <c r="CI84" i="2"/>
  <c r="CH84" i="2"/>
  <c r="CG84" i="2"/>
  <c r="CF84" i="2"/>
  <c r="CE84" i="2"/>
  <c r="CD84" i="2"/>
  <c r="CC84" i="2"/>
  <c r="CB84" i="2"/>
  <c r="CA84" i="2"/>
  <c r="BZ84" i="2"/>
  <c r="BY84" i="2"/>
  <c r="BX84" i="2"/>
  <c r="BW84" i="2"/>
  <c r="BV84" i="2"/>
  <c r="BU84" i="2"/>
  <c r="BT84" i="2"/>
  <c r="BS84" i="2"/>
  <c r="BR84" i="2"/>
  <c r="BQ84" i="2"/>
  <c r="BP84" i="2"/>
  <c r="BO84" i="2"/>
  <c r="BN84" i="2"/>
  <c r="BM84" i="2"/>
  <c r="BL84" i="2"/>
  <c r="BK84" i="2"/>
  <c r="BJ84" i="2"/>
  <c r="BI84" i="2"/>
  <c r="BH84" i="2"/>
  <c r="BG84" i="2"/>
  <c r="BF84" i="2"/>
  <c r="BE84" i="2"/>
  <c r="BD84" i="2"/>
  <c r="BC84" i="2"/>
  <c r="BB84" i="2"/>
  <c r="BA84" i="2"/>
  <c r="AZ84" i="2"/>
  <c r="AY84" i="2"/>
  <c r="AX84" i="2"/>
  <c r="AW84" i="2"/>
  <c r="AV84" i="2"/>
  <c r="AU84" i="2"/>
  <c r="AT84" i="2"/>
  <c r="AS84" i="2"/>
  <c r="AR84" i="2"/>
  <c r="AQ84" i="2"/>
  <c r="AP84" i="2"/>
  <c r="AO84" i="2"/>
  <c r="AN84" i="2"/>
  <c r="AM84" i="2"/>
  <c r="AL84" i="2"/>
  <c r="AK84" i="2"/>
  <c r="AJ84" i="2"/>
  <c r="AI84" i="2"/>
  <c r="AH84" i="2"/>
  <c r="AG84" i="2"/>
  <c r="AF84" i="2"/>
  <c r="AE84" i="2"/>
  <c r="AD84" i="2"/>
  <c r="AC84" i="2"/>
  <c r="AB84" i="2"/>
  <c r="AA84" i="2"/>
  <c r="Z84" i="2"/>
  <c r="Y84" i="2"/>
  <c r="X84" i="2"/>
  <c r="W84" i="2"/>
  <c r="V84" i="2"/>
  <c r="U84" i="2"/>
  <c r="T84" i="2"/>
  <c r="S84" i="2"/>
  <c r="R84" i="2"/>
  <c r="Q84" i="2"/>
  <c r="P84" i="2"/>
  <c r="O84" i="2"/>
  <c r="N84" i="2"/>
  <c r="M84" i="2"/>
  <c r="L84" i="2"/>
  <c r="IR83" i="2"/>
  <c r="IQ83" i="2"/>
  <c r="IP83" i="2"/>
  <c r="IO83" i="2"/>
  <c r="IN83" i="2"/>
  <c r="IM83" i="2"/>
  <c r="IL83" i="2"/>
  <c r="IK83" i="2"/>
  <c r="IJ83" i="2"/>
  <c r="II83" i="2"/>
  <c r="IH83" i="2"/>
  <c r="IG83" i="2"/>
  <c r="IF83" i="2"/>
  <c r="IE83" i="2"/>
  <c r="ID83" i="2"/>
  <c r="IC83" i="2"/>
  <c r="IB83" i="2"/>
  <c r="IA83" i="2"/>
  <c r="HZ83" i="2"/>
  <c r="HY83" i="2"/>
  <c r="HX83" i="2"/>
  <c r="HW83" i="2"/>
  <c r="HV83" i="2"/>
  <c r="HU83" i="2"/>
  <c r="HT83" i="2"/>
  <c r="HS83" i="2"/>
  <c r="HR83" i="2"/>
  <c r="HQ83" i="2"/>
  <c r="HP83" i="2"/>
  <c r="HO83" i="2"/>
  <c r="HN83" i="2"/>
  <c r="HM83" i="2"/>
  <c r="HL83" i="2"/>
  <c r="HK83" i="2"/>
  <c r="HJ83" i="2"/>
  <c r="HI83" i="2"/>
  <c r="HH83" i="2"/>
  <c r="HG83" i="2"/>
  <c r="HF83" i="2"/>
  <c r="HE83" i="2"/>
  <c r="HD83" i="2"/>
  <c r="HC83" i="2"/>
  <c r="HB83" i="2"/>
  <c r="HA83" i="2"/>
  <c r="GZ83" i="2"/>
  <c r="GY83" i="2"/>
  <c r="GX83" i="2"/>
  <c r="GW83" i="2"/>
  <c r="GV83" i="2"/>
  <c r="GU83" i="2"/>
  <c r="GT83" i="2"/>
  <c r="GS83" i="2"/>
  <c r="GR83" i="2"/>
  <c r="GQ83" i="2"/>
  <c r="GP83" i="2"/>
  <c r="GO83" i="2"/>
  <c r="GN83" i="2"/>
  <c r="GM83" i="2"/>
  <c r="GL83" i="2"/>
  <c r="GK83" i="2"/>
  <c r="GJ83" i="2"/>
  <c r="GI83" i="2"/>
  <c r="GH83" i="2"/>
  <c r="GG83" i="2"/>
  <c r="GF83" i="2"/>
  <c r="GE83" i="2"/>
  <c r="GD83" i="2"/>
  <c r="GC83" i="2"/>
  <c r="GB83" i="2"/>
  <c r="GA83" i="2"/>
  <c r="FZ83" i="2"/>
  <c r="FY83" i="2"/>
  <c r="FX83" i="2"/>
  <c r="FW83" i="2"/>
  <c r="FV83" i="2"/>
  <c r="FU83" i="2"/>
  <c r="FT83" i="2"/>
  <c r="FS83" i="2"/>
  <c r="FR83" i="2"/>
  <c r="FQ83" i="2"/>
  <c r="FP83" i="2"/>
  <c r="FO83" i="2"/>
  <c r="FN83" i="2"/>
  <c r="FM83" i="2"/>
  <c r="FL83" i="2"/>
  <c r="FK83" i="2"/>
  <c r="FJ83" i="2"/>
  <c r="FI83" i="2"/>
  <c r="FH83" i="2"/>
  <c r="FG83" i="2"/>
  <c r="FF83" i="2"/>
  <c r="FE83" i="2"/>
  <c r="FD83" i="2"/>
  <c r="FC83" i="2"/>
  <c r="FB83" i="2"/>
  <c r="FA83" i="2"/>
  <c r="EZ83" i="2"/>
  <c r="EY83" i="2"/>
  <c r="EX83" i="2"/>
  <c r="EW83" i="2"/>
  <c r="EV83" i="2"/>
  <c r="EU83" i="2"/>
  <c r="ET83" i="2"/>
  <c r="ES83" i="2"/>
  <c r="ER83" i="2"/>
  <c r="EQ83" i="2"/>
  <c r="EP83" i="2"/>
  <c r="EO83" i="2"/>
  <c r="EN83" i="2"/>
  <c r="EM83" i="2"/>
  <c r="EL83" i="2"/>
  <c r="EK83" i="2"/>
  <c r="EJ83" i="2"/>
  <c r="EI83" i="2"/>
  <c r="EH83" i="2"/>
  <c r="EG83" i="2"/>
  <c r="EF83" i="2"/>
  <c r="EE83" i="2"/>
  <c r="ED83" i="2"/>
  <c r="EC83" i="2"/>
  <c r="EB83" i="2"/>
  <c r="EA83" i="2"/>
  <c r="DZ83" i="2"/>
  <c r="DY83" i="2"/>
  <c r="DX83" i="2"/>
  <c r="DW83" i="2"/>
  <c r="DV83" i="2"/>
  <c r="DU83" i="2"/>
  <c r="DT83" i="2"/>
  <c r="DS83" i="2"/>
  <c r="DR83" i="2"/>
  <c r="DQ83" i="2"/>
  <c r="DP83" i="2"/>
  <c r="DO83" i="2"/>
  <c r="DN83" i="2"/>
  <c r="DM83" i="2"/>
  <c r="DL83" i="2"/>
  <c r="DK83" i="2"/>
  <c r="DJ83" i="2"/>
  <c r="DI83" i="2"/>
  <c r="DH83" i="2"/>
  <c r="DG83" i="2"/>
  <c r="DF83" i="2"/>
  <c r="DE83" i="2"/>
  <c r="DD83" i="2"/>
  <c r="DC83" i="2"/>
  <c r="DB83" i="2"/>
  <c r="DA83" i="2"/>
  <c r="CZ83" i="2"/>
  <c r="CY83" i="2"/>
  <c r="CX83" i="2"/>
  <c r="CW83" i="2"/>
  <c r="CV83" i="2"/>
  <c r="CU83" i="2"/>
  <c r="CT83" i="2"/>
  <c r="CS83" i="2"/>
  <c r="CR83" i="2"/>
  <c r="CQ83" i="2"/>
  <c r="CP83" i="2"/>
  <c r="CO83" i="2"/>
  <c r="CN83" i="2"/>
  <c r="CM83" i="2"/>
  <c r="CL83" i="2"/>
  <c r="CK83" i="2"/>
  <c r="CJ83" i="2"/>
  <c r="CI83" i="2"/>
  <c r="CH83" i="2"/>
  <c r="CG83" i="2"/>
  <c r="CF83" i="2"/>
  <c r="CE83" i="2"/>
  <c r="CD83" i="2"/>
  <c r="CC83" i="2"/>
  <c r="CB83" i="2"/>
  <c r="CA83" i="2"/>
  <c r="BZ83" i="2"/>
  <c r="BY83" i="2"/>
  <c r="BX83" i="2"/>
  <c r="BW83" i="2"/>
  <c r="BV83" i="2"/>
  <c r="BU83" i="2"/>
  <c r="BT83" i="2"/>
  <c r="BS83" i="2"/>
  <c r="BR83" i="2"/>
  <c r="BQ83" i="2"/>
  <c r="BP83" i="2"/>
  <c r="BO83" i="2"/>
  <c r="BN83" i="2"/>
  <c r="BM83" i="2"/>
  <c r="BL83" i="2"/>
  <c r="BK83" i="2"/>
  <c r="BJ83" i="2"/>
  <c r="BI83" i="2"/>
  <c r="BH83" i="2"/>
  <c r="BG83" i="2"/>
  <c r="BF83" i="2"/>
  <c r="BE83" i="2"/>
  <c r="BD83" i="2"/>
  <c r="BC83" i="2"/>
  <c r="BB83" i="2"/>
  <c r="BA83" i="2"/>
  <c r="AZ83" i="2"/>
  <c r="AY83" i="2"/>
  <c r="AX83" i="2"/>
  <c r="AW83" i="2"/>
  <c r="AV83" i="2"/>
  <c r="AU83" i="2"/>
  <c r="AT83" i="2"/>
  <c r="AS83" i="2"/>
  <c r="AR83" i="2"/>
  <c r="AQ83" i="2"/>
  <c r="AP83" i="2"/>
  <c r="AO83" i="2"/>
  <c r="AN83" i="2"/>
  <c r="AM83" i="2"/>
  <c r="AL83" i="2"/>
  <c r="AK83" i="2"/>
  <c r="AJ83" i="2"/>
  <c r="AI83" i="2"/>
  <c r="AH83" i="2"/>
  <c r="AG83" i="2"/>
  <c r="AF83" i="2"/>
  <c r="AE83" i="2"/>
  <c r="AD83" i="2"/>
  <c r="AC83" i="2"/>
  <c r="AB83" i="2"/>
  <c r="AA83" i="2"/>
  <c r="Z83" i="2"/>
  <c r="Y83" i="2"/>
  <c r="X83" i="2"/>
  <c r="W83" i="2"/>
  <c r="V83" i="2"/>
  <c r="U83" i="2"/>
  <c r="T83" i="2"/>
  <c r="S83" i="2"/>
  <c r="R83" i="2"/>
  <c r="Q83" i="2"/>
  <c r="P83" i="2"/>
  <c r="O83" i="2"/>
  <c r="N83" i="2"/>
  <c r="M83" i="2"/>
  <c r="L83" i="2"/>
  <c r="IR82" i="2"/>
  <c r="IQ82" i="2"/>
  <c r="IP82" i="2"/>
  <c r="IO82" i="2"/>
  <c r="IN82" i="2"/>
  <c r="IM82" i="2"/>
  <c r="IL82" i="2"/>
  <c r="IK82" i="2"/>
  <c r="IJ82" i="2"/>
  <c r="II82" i="2"/>
  <c r="IH82" i="2"/>
  <c r="IG82" i="2"/>
  <c r="IF82" i="2"/>
  <c r="IE82" i="2"/>
  <c r="ID82" i="2"/>
  <c r="IC82" i="2"/>
  <c r="IB82" i="2"/>
  <c r="IA82" i="2"/>
  <c r="HZ82" i="2"/>
  <c r="HY82" i="2"/>
  <c r="HX82" i="2"/>
  <c r="HW82" i="2"/>
  <c r="HV82" i="2"/>
  <c r="HU82" i="2"/>
  <c r="HT82" i="2"/>
  <c r="HS82" i="2"/>
  <c r="HR82" i="2"/>
  <c r="HQ82" i="2"/>
  <c r="HP82" i="2"/>
  <c r="HO82" i="2"/>
  <c r="HN82" i="2"/>
  <c r="HM82" i="2"/>
  <c r="HL82" i="2"/>
  <c r="HK82" i="2"/>
  <c r="HJ82" i="2"/>
  <c r="HI82" i="2"/>
  <c r="HH82" i="2"/>
  <c r="HG82" i="2"/>
  <c r="HF82" i="2"/>
  <c r="HE82" i="2"/>
  <c r="HD82" i="2"/>
  <c r="HC82" i="2"/>
  <c r="HB82" i="2"/>
  <c r="HA82" i="2"/>
  <c r="GZ82" i="2"/>
  <c r="GY82" i="2"/>
  <c r="GX82" i="2"/>
  <c r="GW82" i="2"/>
  <c r="GV82" i="2"/>
  <c r="GU82" i="2"/>
  <c r="GT82" i="2"/>
  <c r="GS82" i="2"/>
  <c r="GR82" i="2"/>
  <c r="GQ82" i="2"/>
  <c r="GP82" i="2"/>
  <c r="GO82" i="2"/>
  <c r="GN82" i="2"/>
  <c r="GM82" i="2"/>
  <c r="GL82" i="2"/>
  <c r="GK82" i="2"/>
  <c r="GJ82" i="2"/>
  <c r="GI82" i="2"/>
  <c r="GH82" i="2"/>
  <c r="GG82" i="2"/>
  <c r="GF82" i="2"/>
  <c r="GE82" i="2"/>
  <c r="GD82" i="2"/>
  <c r="GC82" i="2"/>
  <c r="GB82" i="2"/>
  <c r="GA82" i="2"/>
  <c r="FZ82" i="2"/>
  <c r="FY82" i="2"/>
  <c r="FX82" i="2"/>
  <c r="FW82" i="2"/>
  <c r="FV82" i="2"/>
  <c r="FU82" i="2"/>
  <c r="FT82" i="2"/>
  <c r="FS82" i="2"/>
  <c r="FR82" i="2"/>
  <c r="FQ82" i="2"/>
  <c r="FP82" i="2"/>
  <c r="FO82" i="2"/>
  <c r="FN82" i="2"/>
  <c r="FM82" i="2"/>
  <c r="FL82" i="2"/>
  <c r="FK82" i="2"/>
  <c r="FJ82" i="2"/>
  <c r="FI82" i="2"/>
  <c r="FH82" i="2"/>
  <c r="FG82" i="2"/>
  <c r="FF82" i="2"/>
  <c r="FE82" i="2"/>
  <c r="FD82" i="2"/>
  <c r="FC82" i="2"/>
  <c r="FB82" i="2"/>
  <c r="FA82" i="2"/>
  <c r="EZ82" i="2"/>
  <c r="EY82" i="2"/>
  <c r="EX82" i="2"/>
  <c r="EW82" i="2"/>
  <c r="EV82" i="2"/>
  <c r="EU82" i="2"/>
  <c r="ET82" i="2"/>
  <c r="ES82" i="2"/>
  <c r="ER82" i="2"/>
  <c r="EQ82" i="2"/>
  <c r="EP82" i="2"/>
  <c r="EO82" i="2"/>
  <c r="EN82" i="2"/>
  <c r="EM82" i="2"/>
  <c r="EL82" i="2"/>
  <c r="EK82" i="2"/>
  <c r="EJ82" i="2"/>
  <c r="EI82" i="2"/>
  <c r="EH82" i="2"/>
  <c r="EG82" i="2"/>
  <c r="EF82" i="2"/>
  <c r="EE82" i="2"/>
  <c r="ED82" i="2"/>
  <c r="EC82" i="2"/>
  <c r="EB82" i="2"/>
  <c r="EA82" i="2"/>
  <c r="DZ82" i="2"/>
  <c r="DY82" i="2"/>
  <c r="DX82" i="2"/>
  <c r="DW82" i="2"/>
  <c r="DV82" i="2"/>
  <c r="DU82" i="2"/>
  <c r="DT82" i="2"/>
  <c r="DS82" i="2"/>
  <c r="DR82" i="2"/>
  <c r="DQ82" i="2"/>
  <c r="DP82" i="2"/>
  <c r="DO82" i="2"/>
  <c r="DN82" i="2"/>
  <c r="DM82" i="2"/>
  <c r="DL82" i="2"/>
  <c r="DK82" i="2"/>
  <c r="DJ82" i="2"/>
  <c r="DI82" i="2"/>
  <c r="DH82" i="2"/>
  <c r="DG82" i="2"/>
  <c r="DF82" i="2"/>
  <c r="DE82" i="2"/>
  <c r="DD82" i="2"/>
  <c r="DC82" i="2"/>
  <c r="DB82" i="2"/>
  <c r="DA82" i="2"/>
  <c r="CZ82" i="2"/>
  <c r="CY82" i="2"/>
  <c r="CX82" i="2"/>
  <c r="CW82" i="2"/>
  <c r="CV82" i="2"/>
  <c r="CU82" i="2"/>
  <c r="CT82" i="2"/>
  <c r="CS82" i="2"/>
  <c r="CR82" i="2"/>
  <c r="CQ82" i="2"/>
  <c r="CP82" i="2"/>
  <c r="CO82" i="2"/>
  <c r="CN82" i="2"/>
  <c r="CM82" i="2"/>
  <c r="CL82" i="2"/>
  <c r="CK82" i="2"/>
  <c r="CJ82" i="2"/>
  <c r="CI82" i="2"/>
  <c r="CH82" i="2"/>
  <c r="CG82" i="2"/>
  <c r="CF82" i="2"/>
  <c r="CE82" i="2"/>
  <c r="CD82" i="2"/>
  <c r="CC82" i="2"/>
  <c r="CB82" i="2"/>
  <c r="CA82" i="2"/>
  <c r="BZ82" i="2"/>
  <c r="BY82" i="2"/>
  <c r="BX82" i="2"/>
  <c r="BW82" i="2"/>
  <c r="BV82" i="2"/>
  <c r="BU82" i="2"/>
  <c r="BT82" i="2"/>
  <c r="BS82" i="2"/>
  <c r="BR82" i="2"/>
  <c r="BQ82" i="2"/>
  <c r="BP82" i="2"/>
  <c r="BO82" i="2"/>
  <c r="BN82" i="2"/>
  <c r="BM82" i="2"/>
  <c r="BL82" i="2"/>
  <c r="BK82" i="2"/>
  <c r="BJ82" i="2"/>
  <c r="BI82" i="2"/>
  <c r="BH82" i="2"/>
  <c r="BG82" i="2"/>
  <c r="BF82" i="2"/>
  <c r="BE82" i="2"/>
  <c r="BD82" i="2"/>
  <c r="BC82" i="2"/>
  <c r="BB82" i="2"/>
  <c r="BA82" i="2"/>
  <c r="AZ82" i="2"/>
  <c r="AY82" i="2"/>
  <c r="AX82" i="2"/>
  <c r="AW82" i="2"/>
  <c r="AV82" i="2"/>
  <c r="AU82" i="2"/>
  <c r="AT82" i="2"/>
  <c r="AS82" i="2"/>
  <c r="AR82" i="2"/>
  <c r="AQ82" i="2"/>
  <c r="AP82" i="2"/>
  <c r="AO82" i="2"/>
  <c r="AN82" i="2"/>
  <c r="AM82" i="2"/>
  <c r="AL82" i="2"/>
  <c r="AK82" i="2"/>
  <c r="AJ82" i="2"/>
  <c r="AI82" i="2"/>
  <c r="AH82" i="2"/>
  <c r="AG82" i="2"/>
  <c r="AF82" i="2"/>
  <c r="AE82" i="2"/>
  <c r="AD82" i="2"/>
  <c r="AC82" i="2"/>
  <c r="AB82" i="2"/>
  <c r="AA82" i="2"/>
  <c r="Z82" i="2"/>
  <c r="Y82" i="2"/>
  <c r="X82" i="2"/>
  <c r="W82" i="2"/>
  <c r="V82" i="2"/>
  <c r="U82" i="2"/>
  <c r="T82" i="2"/>
  <c r="S82" i="2"/>
  <c r="R82" i="2"/>
  <c r="Q82" i="2"/>
  <c r="P82" i="2"/>
  <c r="O82" i="2"/>
  <c r="N82" i="2"/>
  <c r="M82" i="2"/>
  <c r="L82" i="2"/>
  <c r="E139" i="6"/>
  <c r="E138" i="6"/>
  <c r="E135" i="6"/>
  <c r="D139" i="6"/>
  <c r="D138" i="6"/>
  <c r="D135" i="6"/>
  <c r="E198" i="6"/>
  <c r="E197" i="6"/>
  <c r="E195" i="6"/>
  <c r="E194" i="6"/>
  <c r="E192" i="6"/>
  <c r="E191" i="6"/>
  <c r="D198" i="6"/>
  <c r="D197" i="6"/>
  <c r="D195" i="6"/>
  <c r="D194" i="6"/>
  <c r="D192" i="6"/>
  <c r="D191" i="6"/>
  <c r="C5" i="6"/>
  <c r="H5" i="6" s="1"/>
  <c r="P37" i="6"/>
  <c r="G37" i="6"/>
  <c r="F37" i="6"/>
  <c r="E37" i="6"/>
  <c r="D37" i="6"/>
  <c r="C37" i="6"/>
  <c r="B37" i="6"/>
  <c r="P36" i="6"/>
  <c r="K75" i="2" s="1"/>
  <c r="P10" i="6"/>
  <c r="P12" i="6"/>
  <c r="P14" i="6"/>
  <c r="P16" i="6"/>
  <c r="P18" i="6"/>
  <c r="P20" i="6"/>
  <c r="P25" i="6"/>
  <c r="P39" i="6"/>
  <c r="P43" i="6"/>
  <c r="P87" i="6"/>
  <c r="P89" i="6"/>
  <c r="P91" i="6"/>
  <c r="P93" i="6"/>
  <c r="P95" i="6"/>
  <c r="P97" i="6"/>
  <c r="B90" i="2"/>
  <c r="L4" i="10"/>
  <c r="K4" i="10"/>
  <c r="J4" i="10"/>
  <c r="H4" i="10"/>
  <c r="F4" i="10"/>
  <c r="E4" i="10"/>
  <c r="D4" i="10"/>
  <c r="C15" i="3"/>
  <c r="F109" i="3" s="1"/>
  <c r="C13" i="3"/>
  <c r="C109" i="3" s="1"/>
  <c r="E51" i="3"/>
  <c r="E69" i="3"/>
  <c r="E68" i="3"/>
  <c r="E64" i="3"/>
  <c r="E63" i="3"/>
  <c r="E56" i="3"/>
  <c r="P122" i="6"/>
  <c r="P120" i="6"/>
  <c r="P116" i="6"/>
  <c r="P114" i="6"/>
  <c r="P110" i="6"/>
  <c r="K136" i="2" s="1"/>
  <c r="P108" i="6"/>
  <c r="P103" i="6"/>
  <c r="P101" i="6"/>
  <c r="C192" i="6"/>
  <c r="C194" i="6"/>
  <c r="C195" i="6"/>
  <c r="C197" i="6"/>
  <c r="C198" i="6"/>
  <c r="C191" i="6"/>
  <c r="C140" i="6"/>
  <c r="C139" i="6"/>
  <c r="C138" i="6"/>
  <c r="C137" i="6"/>
  <c r="C136" i="6"/>
  <c r="C135" i="6"/>
  <c r="C133" i="6"/>
  <c r="C37" i="3"/>
  <c r="B137" i="2"/>
  <c r="C137" i="2"/>
  <c r="D137" i="2"/>
  <c r="E137" i="2"/>
  <c r="F137" i="2"/>
  <c r="G137" i="2"/>
  <c r="B132" i="2"/>
  <c r="C132" i="2"/>
  <c r="D132" i="2"/>
  <c r="E132" i="2"/>
  <c r="F132" i="2"/>
  <c r="G132" i="2"/>
  <c r="B123" i="2"/>
  <c r="C123" i="2"/>
  <c r="D123" i="2"/>
  <c r="E123" i="2"/>
  <c r="F123" i="2"/>
  <c r="G123" i="2"/>
  <c r="B114" i="2"/>
  <c r="C114" i="2"/>
  <c r="D114" i="2"/>
  <c r="E114" i="2"/>
  <c r="F114" i="2"/>
  <c r="G114" i="2"/>
  <c r="B100" i="2"/>
  <c r="C100" i="2"/>
  <c r="D100" i="2"/>
  <c r="E100" i="2"/>
  <c r="F100" i="2"/>
  <c r="G100" i="2"/>
  <c r="D90" i="2"/>
  <c r="E90" i="2"/>
  <c r="F90" i="2"/>
  <c r="G90" i="2"/>
  <c r="B80" i="2"/>
  <c r="C80" i="2"/>
  <c r="D80" i="2"/>
  <c r="E80" i="2"/>
  <c r="F80" i="2"/>
  <c r="G80" i="2"/>
  <c r="B67" i="2"/>
  <c r="C67" i="2"/>
  <c r="D67" i="2"/>
  <c r="E67" i="2"/>
  <c r="F67" i="2"/>
  <c r="G67" i="2"/>
  <c r="L85" i="2"/>
  <c r="M85" i="2"/>
  <c r="N85" i="2"/>
  <c r="O85" i="2"/>
  <c r="P85" i="2"/>
  <c r="Q85" i="2"/>
  <c r="R85" i="2"/>
  <c r="S85" i="2"/>
  <c r="T85" i="2"/>
  <c r="U85" i="2"/>
  <c r="V85" i="2"/>
  <c r="W85" i="2"/>
  <c r="X85" i="2"/>
  <c r="Y85" i="2"/>
  <c r="Z85" i="2"/>
  <c r="AA85" i="2"/>
  <c r="AB85" i="2"/>
  <c r="AC85" i="2"/>
  <c r="AD85" i="2"/>
  <c r="AE85" i="2"/>
  <c r="AF85" i="2"/>
  <c r="AG85" i="2"/>
  <c r="AH85" i="2"/>
  <c r="AI85" i="2"/>
  <c r="AJ85" i="2"/>
  <c r="AK85" i="2"/>
  <c r="AL85" i="2"/>
  <c r="AM85" i="2"/>
  <c r="AN85" i="2"/>
  <c r="AO85" i="2"/>
  <c r="AP85" i="2"/>
  <c r="AQ85" i="2"/>
  <c r="AR85" i="2"/>
  <c r="AS85" i="2"/>
  <c r="AT85" i="2"/>
  <c r="AU85" i="2"/>
  <c r="AV85" i="2"/>
  <c r="AW85" i="2"/>
  <c r="AX85" i="2"/>
  <c r="AY85" i="2"/>
  <c r="AZ85" i="2"/>
  <c r="BA85" i="2"/>
  <c r="BB85" i="2"/>
  <c r="BC85" i="2"/>
  <c r="BD85" i="2"/>
  <c r="BE85" i="2"/>
  <c r="BF85" i="2"/>
  <c r="BG85" i="2"/>
  <c r="BH85" i="2"/>
  <c r="BI85" i="2"/>
  <c r="BJ85" i="2"/>
  <c r="BK85" i="2"/>
  <c r="BL85" i="2"/>
  <c r="BM85" i="2"/>
  <c r="BN85" i="2"/>
  <c r="BO85" i="2"/>
  <c r="BP85" i="2"/>
  <c r="BQ85" i="2"/>
  <c r="BR85" i="2"/>
  <c r="BS85" i="2"/>
  <c r="BT85" i="2"/>
  <c r="BU85" i="2"/>
  <c r="BV85" i="2"/>
  <c r="BW85" i="2"/>
  <c r="BX85" i="2"/>
  <c r="BY85" i="2"/>
  <c r="BZ85" i="2"/>
  <c r="CA85" i="2"/>
  <c r="CB85" i="2"/>
  <c r="CC85" i="2"/>
  <c r="CD85" i="2"/>
  <c r="CE85" i="2"/>
  <c r="CF85" i="2"/>
  <c r="CG85" i="2"/>
  <c r="CH85" i="2"/>
  <c r="CI85" i="2"/>
  <c r="CJ85" i="2"/>
  <c r="CK85" i="2"/>
  <c r="CL85" i="2"/>
  <c r="CM85" i="2"/>
  <c r="CN85" i="2"/>
  <c r="CO85" i="2"/>
  <c r="CP85" i="2"/>
  <c r="CQ85" i="2"/>
  <c r="CR85" i="2"/>
  <c r="CS85" i="2"/>
  <c r="CT85" i="2"/>
  <c r="CU85" i="2"/>
  <c r="CV85" i="2"/>
  <c r="CW85" i="2"/>
  <c r="CX85" i="2"/>
  <c r="CY85" i="2"/>
  <c r="CZ85" i="2"/>
  <c r="DA85" i="2"/>
  <c r="DB85" i="2"/>
  <c r="DC85" i="2"/>
  <c r="DD85" i="2"/>
  <c r="DE85" i="2"/>
  <c r="DF85" i="2"/>
  <c r="DG85" i="2"/>
  <c r="DH85" i="2"/>
  <c r="DI85" i="2"/>
  <c r="DJ85" i="2"/>
  <c r="DK85" i="2"/>
  <c r="DL85" i="2"/>
  <c r="DM85" i="2"/>
  <c r="DN85" i="2"/>
  <c r="DO85" i="2"/>
  <c r="DP85" i="2"/>
  <c r="DQ85" i="2"/>
  <c r="DR85" i="2"/>
  <c r="DS85" i="2"/>
  <c r="DT85" i="2"/>
  <c r="DU85" i="2"/>
  <c r="DV85" i="2"/>
  <c r="DW85" i="2"/>
  <c r="DX85" i="2"/>
  <c r="DY85" i="2"/>
  <c r="DZ85" i="2"/>
  <c r="EA85" i="2"/>
  <c r="EB85" i="2"/>
  <c r="EC85" i="2"/>
  <c r="ED85" i="2"/>
  <c r="EE85" i="2"/>
  <c r="EF85" i="2"/>
  <c r="EG85" i="2"/>
  <c r="EH85" i="2"/>
  <c r="EI85" i="2"/>
  <c r="EJ85" i="2"/>
  <c r="EK85" i="2"/>
  <c r="EL85" i="2"/>
  <c r="EM85" i="2"/>
  <c r="EN85" i="2"/>
  <c r="EO85" i="2"/>
  <c r="EP85" i="2"/>
  <c r="EQ85" i="2"/>
  <c r="ER85" i="2"/>
  <c r="ES85" i="2"/>
  <c r="ET85" i="2"/>
  <c r="EU85" i="2"/>
  <c r="EV85" i="2"/>
  <c r="EW85" i="2"/>
  <c r="EX85" i="2"/>
  <c r="EY85" i="2"/>
  <c r="EZ85" i="2"/>
  <c r="FA85" i="2"/>
  <c r="FB85" i="2"/>
  <c r="FC85" i="2"/>
  <c r="FD85" i="2"/>
  <c r="FE85" i="2"/>
  <c r="FF85" i="2"/>
  <c r="FG85" i="2"/>
  <c r="FH85" i="2"/>
  <c r="FI85" i="2"/>
  <c r="FJ85" i="2"/>
  <c r="FK85" i="2"/>
  <c r="FL85" i="2"/>
  <c r="FM85" i="2"/>
  <c r="FN85" i="2"/>
  <c r="FO85" i="2"/>
  <c r="FP85" i="2"/>
  <c r="FQ85" i="2"/>
  <c r="FR85" i="2"/>
  <c r="FS85" i="2"/>
  <c r="FT85" i="2"/>
  <c r="FU85" i="2"/>
  <c r="FV85" i="2"/>
  <c r="FW85" i="2"/>
  <c r="FX85" i="2"/>
  <c r="FY85" i="2"/>
  <c r="FZ85" i="2"/>
  <c r="GA85" i="2"/>
  <c r="GB85" i="2"/>
  <c r="GC85" i="2"/>
  <c r="GD85" i="2"/>
  <c r="GE85" i="2"/>
  <c r="GF85" i="2"/>
  <c r="GG85" i="2"/>
  <c r="GH85" i="2"/>
  <c r="GI85" i="2"/>
  <c r="GJ85" i="2"/>
  <c r="GK85" i="2"/>
  <c r="GL85" i="2"/>
  <c r="GM85" i="2"/>
  <c r="GN85" i="2"/>
  <c r="GO85" i="2"/>
  <c r="GP85" i="2"/>
  <c r="GQ85" i="2"/>
  <c r="GR85" i="2"/>
  <c r="GS85" i="2"/>
  <c r="GT85" i="2"/>
  <c r="GU85" i="2"/>
  <c r="GV85" i="2"/>
  <c r="GW85" i="2"/>
  <c r="GX85" i="2"/>
  <c r="GY85" i="2"/>
  <c r="GZ85" i="2"/>
  <c r="HA85" i="2"/>
  <c r="HB85" i="2"/>
  <c r="HC85" i="2"/>
  <c r="HD85" i="2"/>
  <c r="HE85" i="2"/>
  <c r="HF85" i="2"/>
  <c r="HG85" i="2"/>
  <c r="HH85" i="2"/>
  <c r="HI85" i="2"/>
  <c r="HJ85" i="2"/>
  <c r="HK85" i="2"/>
  <c r="HL85" i="2"/>
  <c r="HM85" i="2"/>
  <c r="HN85" i="2"/>
  <c r="HO85" i="2"/>
  <c r="HP85" i="2"/>
  <c r="HQ85" i="2"/>
  <c r="HR85" i="2"/>
  <c r="HS85" i="2"/>
  <c r="HT85" i="2"/>
  <c r="HU85" i="2"/>
  <c r="HV85" i="2"/>
  <c r="HW85" i="2"/>
  <c r="HX85" i="2"/>
  <c r="HY85" i="2"/>
  <c r="HZ85" i="2"/>
  <c r="IA85" i="2"/>
  <c r="IB85" i="2"/>
  <c r="IC85" i="2"/>
  <c r="ID85" i="2"/>
  <c r="IE85" i="2"/>
  <c r="IF85" i="2"/>
  <c r="IG85" i="2"/>
  <c r="IH85" i="2"/>
  <c r="II85" i="2"/>
  <c r="IJ85" i="2"/>
  <c r="IK85" i="2"/>
  <c r="IL85" i="2"/>
  <c r="IM85" i="2"/>
  <c r="IN85" i="2"/>
  <c r="IO85" i="2"/>
  <c r="IP85" i="2"/>
  <c r="IQ85" i="2"/>
  <c r="IR85" i="2"/>
  <c r="L57" i="2"/>
  <c r="M57" i="2"/>
  <c r="N57" i="2"/>
  <c r="O57" i="2"/>
  <c r="P57" i="2"/>
  <c r="Q57" i="2"/>
  <c r="R57" i="2"/>
  <c r="S57" i="2"/>
  <c r="T57" i="2"/>
  <c r="U57" i="2"/>
  <c r="V57" i="2"/>
  <c r="W57" i="2"/>
  <c r="X57" i="2"/>
  <c r="Y57" i="2"/>
  <c r="Z57" i="2"/>
  <c r="AA57" i="2"/>
  <c r="AB57" i="2"/>
  <c r="AC57" i="2"/>
  <c r="AD57" i="2"/>
  <c r="AE57" i="2"/>
  <c r="AF57" i="2"/>
  <c r="AG57" i="2"/>
  <c r="AH57" i="2"/>
  <c r="AI57" i="2"/>
  <c r="AJ57" i="2"/>
  <c r="AK57" i="2"/>
  <c r="AL57" i="2"/>
  <c r="AM57" i="2"/>
  <c r="AN57" i="2"/>
  <c r="AO57" i="2"/>
  <c r="AP57" i="2"/>
  <c r="AQ57" i="2"/>
  <c r="AR57" i="2"/>
  <c r="AS57" i="2"/>
  <c r="AT57" i="2"/>
  <c r="AU57" i="2"/>
  <c r="AV57" i="2"/>
  <c r="AW57" i="2"/>
  <c r="AX57" i="2"/>
  <c r="AY57" i="2"/>
  <c r="AZ57" i="2"/>
  <c r="BA57" i="2"/>
  <c r="BB57" i="2"/>
  <c r="BC57" i="2"/>
  <c r="BD57" i="2"/>
  <c r="BE57" i="2"/>
  <c r="BF57" i="2"/>
  <c r="BG57" i="2"/>
  <c r="BH57" i="2"/>
  <c r="BI57" i="2"/>
  <c r="BJ57" i="2"/>
  <c r="BK57" i="2"/>
  <c r="BL57" i="2"/>
  <c r="BM57" i="2"/>
  <c r="BN57" i="2"/>
  <c r="BO57" i="2"/>
  <c r="BP57" i="2"/>
  <c r="BQ57" i="2"/>
  <c r="BR57" i="2"/>
  <c r="BS57" i="2"/>
  <c r="BT57" i="2"/>
  <c r="BU57" i="2"/>
  <c r="BV57" i="2"/>
  <c r="BW57" i="2"/>
  <c r="BX57" i="2"/>
  <c r="BY57" i="2"/>
  <c r="BZ57" i="2"/>
  <c r="CA57" i="2"/>
  <c r="CB57" i="2"/>
  <c r="CC57" i="2"/>
  <c r="CD57" i="2"/>
  <c r="CE57" i="2"/>
  <c r="CF57" i="2"/>
  <c r="CG57" i="2"/>
  <c r="CH57" i="2"/>
  <c r="CI57" i="2"/>
  <c r="CJ57" i="2"/>
  <c r="CK57" i="2"/>
  <c r="CL57" i="2"/>
  <c r="CM57" i="2"/>
  <c r="CN57" i="2"/>
  <c r="CO57" i="2"/>
  <c r="CP57" i="2"/>
  <c r="CQ57" i="2"/>
  <c r="CR57" i="2"/>
  <c r="CS57" i="2"/>
  <c r="CT57" i="2"/>
  <c r="CU57" i="2"/>
  <c r="CV57" i="2"/>
  <c r="CW57" i="2"/>
  <c r="CX57" i="2"/>
  <c r="CY57" i="2"/>
  <c r="CZ57" i="2"/>
  <c r="DA57" i="2"/>
  <c r="DB57" i="2"/>
  <c r="DC57" i="2"/>
  <c r="DD57" i="2"/>
  <c r="DE57" i="2"/>
  <c r="DF57" i="2"/>
  <c r="DG57" i="2"/>
  <c r="DH57" i="2"/>
  <c r="DI57" i="2"/>
  <c r="DJ57" i="2"/>
  <c r="DK57" i="2"/>
  <c r="DL57" i="2"/>
  <c r="DM57" i="2"/>
  <c r="DN57" i="2"/>
  <c r="DO57" i="2"/>
  <c r="DP57" i="2"/>
  <c r="DQ57" i="2"/>
  <c r="DR57" i="2"/>
  <c r="DS57" i="2"/>
  <c r="DT57" i="2"/>
  <c r="DU57" i="2"/>
  <c r="DV57" i="2"/>
  <c r="DW57" i="2"/>
  <c r="DX57" i="2"/>
  <c r="DY57" i="2"/>
  <c r="DZ57" i="2"/>
  <c r="EA57" i="2"/>
  <c r="EB57" i="2"/>
  <c r="EC57" i="2"/>
  <c r="ED57" i="2"/>
  <c r="EE57" i="2"/>
  <c r="EF57" i="2"/>
  <c r="EG57" i="2"/>
  <c r="EH57" i="2"/>
  <c r="EI57" i="2"/>
  <c r="EJ57" i="2"/>
  <c r="EK57" i="2"/>
  <c r="EL57" i="2"/>
  <c r="EM57" i="2"/>
  <c r="EN57" i="2"/>
  <c r="EO57" i="2"/>
  <c r="EP57" i="2"/>
  <c r="EQ57" i="2"/>
  <c r="ER57" i="2"/>
  <c r="ES57" i="2"/>
  <c r="ET57" i="2"/>
  <c r="EU57" i="2"/>
  <c r="EV57" i="2"/>
  <c r="EW57" i="2"/>
  <c r="EX57" i="2"/>
  <c r="EY57" i="2"/>
  <c r="EZ57" i="2"/>
  <c r="FA57" i="2"/>
  <c r="FB57" i="2"/>
  <c r="FC57" i="2"/>
  <c r="FD57" i="2"/>
  <c r="FE57" i="2"/>
  <c r="FF57" i="2"/>
  <c r="FG57" i="2"/>
  <c r="FH57" i="2"/>
  <c r="FI57" i="2"/>
  <c r="FJ57" i="2"/>
  <c r="FK57" i="2"/>
  <c r="FL57" i="2"/>
  <c r="FM57" i="2"/>
  <c r="FN57" i="2"/>
  <c r="FO57" i="2"/>
  <c r="FP57" i="2"/>
  <c r="FQ57" i="2"/>
  <c r="FR57" i="2"/>
  <c r="FS57" i="2"/>
  <c r="FT57" i="2"/>
  <c r="FU57" i="2"/>
  <c r="FV57" i="2"/>
  <c r="FW57" i="2"/>
  <c r="FX57" i="2"/>
  <c r="FY57" i="2"/>
  <c r="FZ57" i="2"/>
  <c r="GA57" i="2"/>
  <c r="GB57" i="2"/>
  <c r="GC57" i="2"/>
  <c r="GD57" i="2"/>
  <c r="GE57" i="2"/>
  <c r="GF57" i="2"/>
  <c r="GG57" i="2"/>
  <c r="GH57" i="2"/>
  <c r="GI57" i="2"/>
  <c r="GJ57" i="2"/>
  <c r="GK57" i="2"/>
  <c r="GL57" i="2"/>
  <c r="GM57" i="2"/>
  <c r="GN57" i="2"/>
  <c r="GO57" i="2"/>
  <c r="GP57" i="2"/>
  <c r="GQ57" i="2"/>
  <c r="GR57" i="2"/>
  <c r="GS57" i="2"/>
  <c r="GT57" i="2"/>
  <c r="GU57" i="2"/>
  <c r="GV57" i="2"/>
  <c r="GW57" i="2"/>
  <c r="GX57" i="2"/>
  <c r="GY57" i="2"/>
  <c r="GZ57" i="2"/>
  <c r="HA57" i="2"/>
  <c r="HB57" i="2"/>
  <c r="HC57" i="2"/>
  <c r="HD57" i="2"/>
  <c r="HE57" i="2"/>
  <c r="HF57" i="2"/>
  <c r="HG57" i="2"/>
  <c r="HH57" i="2"/>
  <c r="HI57" i="2"/>
  <c r="HJ57" i="2"/>
  <c r="HK57" i="2"/>
  <c r="HL57" i="2"/>
  <c r="HM57" i="2"/>
  <c r="HN57" i="2"/>
  <c r="HO57" i="2"/>
  <c r="HP57" i="2"/>
  <c r="HQ57" i="2"/>
  <c r="HR57" i="2"/>
  <c r="HS57" i="2"/>
  <c r="HT57" i="2"/>
  <c r="HU57" i="2"/>
  <c r="HV57" i="2"/>
  <c r="HW57" i="2"/>
  <c r="HX57" i="2"/>
  <c r="HY57" i="2"/>
  <c r="HZ57" i="2"/>
  <c r="IA57" i="2"/>
  <c r="IB57" i="2"/>
  <c r="IC57" i="2"/>
  <c r="ID57" i="2"/>
  <c r="IE57" i="2"/>
  <c r="IF57" i="2"/>
  <c r="IG57" i="2"/>
  <c r="IH57" i="2"/>
  <c r="II57" i="2"/>
  <c r="IJ57" i="2"/>
  <c r="IK57" i="2"/>
  <c r="IL57" i="2"/>
  <c r="IM57" i="2"/>
  <c r="IN57" i="2"/>
  <c r="IO57" i="2"/>
  <c r="IQ57" i="2"/>
  <c r="IR57" i="2"/>
  <c r="L58" i="2"/>
  <c r="M58" i="2"/>
  <c r="N58" i="2"/>
  <c r="O58" i="2"/>
  <c r="P58" i="2"/>
  <c r="Q58" i="2"/>
  <c r="R58" i="2"/>
  <c r="S58" i="2"/>
  <c r="T58" i="2"/>
  <c r="U58" i="2"/>
  <c r="V58" i="2"/>
  <c r="W58" i="2"/>
  <c r="X58" i="2"/>
  <c r="Y58" i="2"/>
  <c r="Z58" i="2"/>
  <c r="AA58" i="2"/>
  <c r="AB58" i="2"/>
  <c r="AC58" i="2"/>
  <c r="AD58" i="2"/>
  <c r="AE58" i="2"/>
  <c r="AF58" i="2"/>
  <c r="AG58" i="2"/>
  <c r="AH58" i="2"/>
  <c r="AI58" i="2"/>
  <c r="AJ58" i="2"/>
  <c r="AK58" i="2"/>
  <c r="AL58" i="2"/>
  <c r="AM58" i="2"/>
  <c r="AN58" i="2"/>
  <c r="AO58" i="2"/>
  <c r="AP58" i="2"/>
  <c r="AQ58" i="2"/>
  <c r="AR58" i="2"/>
  <c r="AS58" i="2"/>
  <c r="AT58" i="2"/>
  <c r="AU58" i="2"/>
  <c r="AV58" i="2"/>
  <c r="AW58" i="2"/>
  <c r="AX58" i="2"/>
  <c r="AY58" i="2"/>
  <c r="AZ58" i="2"/>
  <c r="BA58" i="2"/>
  <c r="BB58" i="2"/>
  <c r="BC58" i="2"/>
  <c r="BD58" i="2"/>
  <c r="BE58" i="2"/>
  <c r="BF58" i="2"/>
  <c r="BG58" i="2"/>
  <c r="BH58" i="2"/>
  <c r="BI58" i="2"/>
  <c r="BJ58" i="2"/>
  <c r="BK58" i="2"/>
  <c r="BL58" i="2"/>
  <c r="BM58" i="2"/>
  <c r="BN58" i="2"/>
  <c r="BO58" i="2"/>
  <c r="BP58" i="2"/>
  <c r="BQ58" i="2"/>
  <c r="BR58" i="2"/>
  <c r="BS58" i="2"/>
  <c r="BT58" i="2"/>
  <c r="BU58" i="2"/>
  <c r="BV58" i="2"/>
  <c r="BW58" i="2"/>
  <c r="BX58" i="2"/>
  <c r="BY58" i="2"/>
  <c r="BZ58" i="2"/>
  <c r="CA58" i="2"/>
  <c r="CB58" i="2"/>
  <c r="CC58" i="2"/>
  <c r="CD58" i="2"/>
  <c r="CE58" i="2"/>
  <c r="CF58" i="2"/>
  <c r="CG58" i="2"/>
  <c r="CH58" i="2"/>
  <c r="CI58" i="2"/>
  <c r="CJ58" i="2"/>
  <c r="CK58" i="2"/>
  <c r="CL58" i="2"/>
  <c r="CM58" i="2"/>
  <c r="CN58" i="2"/>
  <c r="CO58" i="2"/>
  <c r="CP58" i="2"/>
  <c r="CQ58" i="2"/>
  <c r="CR58" i="2"/>
  <c r="CS58" i="2"/>
  <c r="CT58" i="2"/>
  <c r="CU58" i="2"/>
  <c r="CV58" i="2"/>
  <c r="CW58" i="2"/>
  <c r="CX58" i="2"/>
  <c r="CY58" i="2"/>
  <c r="CZ58" i="2"/>
  <c r="DA58" i="2"/>
  <c r="DB58" i="2"/>
  <c r="DC58" i="2"/>
  <c r="DD58" i="2"/>
  <c r="DE58" i="2"/>
  <c r="DF58" i="2"/>
  <c r="DG58" i="2"/>
  <c r="DH58" i="2"/>
  <c r="DI58" i="2"/>
  <c r="DJ58" i="2"/>
  <c r="DK58" i="2"/>
  <c r="DL58" i="2"/>
  <c r="DM58" i="2"/>
  <c r="DN58" i="2"/>
  <c r="DO58" i="2"/>
  <c r="DP58" i="2"/>
  <c r="DQ58" i="2"/>
  <c r="DR58" i="2"/>
  <c r="DS58" i="2"/>
  <c r="DT58" i="2"/>
  <c r="DU58" i="2"/>
  <c r="DV58" i="2"/>
  <c r="DW58" i="2"/>
  <c r="DX58" i="2"/>
  <c r="DY58" i="2"/>
  <c r="DZ58" i="2"/>
  <c r="EA58" i="2"/>
  <c r="EB58" i="2"/>
  <c r="EC58" i="2"/>
  <c r="ED58" i="2"/>
  <c r="EE58" i="2"/>
  <c r="EF58" i="2"/>
  <c r="EG58" i="2"/>
  <c r="EH58" i="2"/>
  <c r="EI58" i="2"/>
  <c r="EJ58" i="2"/>
  <c r="EK58" i="2"/>
  <c r="EL58" i="2"/>
  <c r="EM58" i="2"/>
  <c r="EN58" i="2"/>
  <c r="EO58" i="2"/>
  <c r="EP58" i="2"/>
  <c r="EQ58" i="2"/>
  <c r="ER58" i="2"/>
  <c r="ES58" i="2"/>
  <c r="ET58" i="2"/>
  <c r="EU58" i="2"/>
  <c r="EV58" i="2"/>
  <c r="EW58" i="2"/>
  <c r="EX58" i="2"/>
  <c r="EY58" i="2"/>
  <c r="EZ58" i="2"/>
  <c r="FA58" i="2"/>
  <c r="FB58" i="2"/>
  <c r="FC58" i="2"/>
  <c r="FD58" i="2"/>
  <c r="FE58" i="2"/>
  <c r="FF58" i="2"/>
  <c r="FG58" i="2"/>
  <c r="FH58" i="2"/>
  <c r="FI58" i="2"/>
  <c r="FJ58" i="2"/>
  <c r="FK58" i="2"/>
  <c r="FL58" i="2"/>
  <c r="FM58" i="2"/>
  <c r="FN58" i="2"/>
  <c r="FO58" i="2"/>
  <c r="FP58" i="2"/>
  <c r="FQ58" i="2"/>
  <c r="FR58" i="2"/>
  <c r="FS58" i="2"/>
  <c r="FT58" i="2"/>
  <c r="FU58" i="2"/>
  <c r="FV58" i="2"/>
  <c r="FW58" i="2"/>
  <c r="FX58" i="2"/>
  <c r="FY58" i="2"/>
  <c r="FZ58" i="2"/>
  <c r="GA58" i="2"/>
  <c r="GB58" i="2"/>
  <c r="GC58" i="2"/>
  <c r="GD58" i="2"/>
  <c r="GE58" i="2"/>
  <c r="GF58" i="2"/>
  <c r="GG58" i="2"/>
  <c r="GH58" i="2"/>
  <c r="GI58" i="2"/>
  <c r="GJ58" i="2"/>
  <c r="GK58" i="2"/>
  <c r="GL58" i="2"/>
  <c r="GM58" i="2"/>
  <c r="GN58" i="2"/>
  <c r="GO58" i="2"/>
  <c r="GP58" i="2"/>
  <c r="GQ58" i="2"/>
  <c r="GR58" i="2"/>
  <c r="GS58" i="2"/>
  <c r="GT58" i="2"/>
  <c r="GU58" i="2"/>
  <c r="GV58" i="2"/>
  <c r="GW58" i="2"/>
  <c r="GX58" i="2"/>
  <c r="GY58" i="2"/>
  <c r="GZ58" i="2"/>
  <c r="HA58" i="2"/>
  <c r="HB58" i="2"/>
  <c r="HC58" i="2"/>
  <c r="HD58" i="2"/>
  <c r="HE58" i="2"/>
  <c r="HF58" i="2"/>
  <c r="HG58" i="2"/>
  <c r="HH58" i="2"/>
  <c r="HI58" i="2"/>
  <c r="HJ58" i="2"/>
  <c r="HK58" i="2"/>
  <c r="HL58" i="2"/>
  <c r="HM58" i="2"/>
  <c r="HN58" i="2"/>
  <c r="HO58" i="2"/>
  <c r="HP58" i="2"/>
  <c r="HQ58" i="2"/>
  <c r="HR58" i="2"/>
  <c r="HS58" i="2"/>
  <c r="HT58" i="2"/>
  <c r="HU58" i="2"/>
  <c r="HV58" i="2"/>
  <c r="HW58" i="2"/>
  <c r="HX58" i="2"/>
  <c r="HY58" i="2"/>
  <c r="HZ58" i="2"/>
  <c r="IA58" i="2"/>
  <c r="IB58" i="2"/>
  <c r="IC58" i="2"/>
  <c r="ID58" i="2"/>
  <c r="IE58" i="2"/>
  <c r="IF58" i="2"/>
  <c r="IG58" i="2"/>
  <c r="IH58" i="2"/>
  <c r="II58" i="2"/>
  <c r="IJ58" i="2"/>
  <c r="IK58" i="2"/>
  <c r="IL58" i="2"/>
  <c r="IM58" i="2"/>
  <c r="IN58" i="2"/>
  <c r="IO58" i="2"/>
  <c r="IP58" i="2"/>
  <c r="IQ58" i="2"/>
  <c r="IR58" i="2"/>
  <c r="L59" i="2"/>
  <c r="M59" i="2"/>
  <c r="N59" i="2"/>
  <c r="O59" i="2"/>
  <c r="P59" i="2"/>
  <c r="Q59" i="2"/>
  <c r="R59" i="2"/>
  <c r="S59" i="2"/>
  <c r="T59" i="2"/>
  <c r="U59" i="2"/>
  <c r="V59" i="2"/>
  <c r="W59" i="2"/>
  <c r="X59" i="2"/>
  <c r="Y59" i="2"/>
  <c r="Z59" i="2"/>
  <c r="AA59" i="2"/>
  <c r="AB59" i="2"/>
  <c r="AC59" i="2"/>
  <c r="AD59" i="2"/>
  <c r="AE59" i="2"/>
  <c r="AF59" i="2"/>
  <c r="AG59" i="2"/>
  <c r="AH59" i="2"/>
  <c r="AI59" i="2"/>
  <c r="AJ59" i="2"/>
  <c r="AK59" i="2"/>
  <c r="AL59" i="2"/>
  <c r="AM59" i="2"/>
  <c r="AN59" i="2"/>
  <c r="AO59" i="2"/>
  <c r="AP59" i="2"/>
  <c r="AQ59" i="2"/>
  <c r="AR59" i="2"/>
  <c r="AS59" i="2"/>
  <c r="AT59" i="2"/>
  <c r="AU59" i="2"/>
  <c r="AV59" i="2"/>
  <c r="AW59" i="2"/>
  <c r="AX59" i="2"/>
  <c r="AY59" i="2"/>
  <c r="AZ59" i="2"/>
  <c r="BA59" i="2"/>
  <c r="BB59" i="2"/>
  <c r="BC59" i="2"/>
  <c r="BD59" i="2"/>
  <c r="BE59" i="2"/>
  <c r="BF59" i="2"/>
  <c r="BG59" i="2"/>
  <c r="BH59" i="2"/>
  <c r="BI59" i="2"/>
  <c r="BJ59" i="2"/>
  <c r="BK59" i="2"/>
  <c r="BL59" i="2"/>
  <c r="BM59" i="2"/>
  <c r="BN59" i="2"/>
  <c r="BO59" i="2"/>
  <c r="BP59" i="2"/>
  <c r="BQ59" i="2"/>
  <c r="BR59" i="2"/>
  <c r="BS59" i="2"/>
  <c r="BT59" i="2"/>
  <c r="BU59" i="2"/>
  <c r="BV59" i="2"/>
  <c r="BW59" i="2"/>
  <c r="BX59" i="2"/>
  <c r="BY59" i="2"/>
  <c r="BZ59" i="2"/>
  <c r="CA59" i="2"/>
  <c r="CB59" i="2"/>
  <c r="CC59" i="2"/>
  <c r="CD59" i="2"/>
  <c r="CE59" i="2"/>
  <c r="CF59" i="2"/>
  <c r="CG59" i="2"/>
  <c r="CH59" i="2"/>
  <c r="CI59" i="2"/>
  <c r="CJ59" i="2"/>
  <c r="CK59" i="2"/>
  <c r="CL59" i="2"/>
  <c r="CM59" i="2"/>
  <c r="CN59" i="2"/>
  <c r="CO59" i="2"/>
  <c r="CP59" i="2"/>
  <c r="CQ59" i="2"/>
  <c r="CR59" i="2"/>
  <c r="CS59" i="2"/>
  <c r="CT59" i="2"/>
  <c r="CU59" i="2"/>
  <c r="CV59" i="2"/>
  <c r="CW59" i="2"/>
  <c r="CX59" i="2"/>
  <c r="CY59" i="2"/>
  <c r="CZ59" i="2"/>
  <c r="DA59" i="2"/>
  <c r="DB59" i="2"/>
  <c r="DC59" i="2"/>
  <c r="DD59" i="2"/>
  <c r="DE59" i="2"/>
  <c r="DF59" i="2"/>
  <c r="DG59" i="2"/>
  <c r="DH59" i="2"/>
  <c r="DI59" i="2"/>
  <c r="DJ59" i="2"/>
  <c r="DK59" i="2"/>
  <c r="DL59" i="2"/>
  <c r="DM59" i="2"/>
  <c r="DN59" i="2"/>
  <c r="DO59" i="2"/>
  <c r="DP59" i="2"/>
  <c r="DQ59" i="2"/>
  <c r="DR59" i="2"/>
  <c r="DS59" i="2"/>
  <c r="DT59" i="2"/>
  <c r="DU59" i="2"/>
  <c r="DV59" i="2"/>
  <c r="DW59" i="2"/>
  <c r="DX59" i="2"/>
  <c r="DY59" i="2"/>
  <c r="DZ59" i="2"/>
  <c r="EA59" i="2"/>
  <c r="EB59" i="2"/>
  <c r="EC59" i="2"/>
  <c r="ED59" i="2"/>
  <c r="EE59" i="2"/>
  <c r="EF59" i="2"/>
  <c r="EG59" i="2"/>
  <c r="EH59" i="2"/>
  <c r="EI59" i="2"/>
  <c r="EJ59" i="2"/>
  <c r="EK59" i="2"/>
  <c r="EL59" i="2"/>
  <c r="EM59" i="2"/>
  <c r="EN59" i="2"/>
  <c r="EO59" i="2"/>
  <c r="EP59" i="2"/>
  <c r="EQ59" i="2"/>
  <c r="ER59" i="2"/>
  <c r="ES59" i="2"/>
  <c r="ET59" i="2"/>
  <c r="EU59" i="2"/>
  <c r="EV59" i="2"/>
  <c r="EW59" i="2"/>
  <c r="EX59" i="2"/>
  <c r="EY59" i="2"/>
  <c r="EZ59" i="2"/>
  <c r="FA59" i="2"/>
  <c r="FB59" i="2"/>
  <c r="FC59" i="2"/>
  <c r="FD59" i="2"/>
  <c r="FE59" i="2"/>
  <c r="FF59" i="2"/>
  <c r="FG59" i="2"/>
  <c r="FH59" i="2"/>
  <c r="FI59" i="2"/>
  <c r="FJ59" i="2"/>
  <c r="FK59" i="2"/>
  <c r="FL59" i="2"/>
  <c r="FM59" i="2"/>
  <c r="FN59" i="2"/>
  <c r="FO59" i="2"/>
  <c r="FP59" i="2"/>
  <c r="FQ59" i="2"/>
  <c r="FR59" i="2"/>
  <c r="FS59" i="2"/>
  <c r="FT59" i="2"/>
  <c r="FU59" i="2"/>
  <c r="FV59" i="2"/>
  <c r="FW59" i="2"/>
  <c r="FX59" i="2"/>
  <c r="FY59" i="2"/>
  <c r="FZ59" i="2"/>
  <c r="GA59" i="2"/>
  <c r="GB59" i="2"/>
  <c r="GC59" i="2"/>
  <c r="GD59" i="2"/>
  <c r="GE59" i="2"/>
  <c r="GF59" i="2"/>
  <c r="GG59" i="2"/>
  <c r="GH59" i="2"/>
  <c r="GI59" i="2"/>
  <c r="GJ59" i="2"/>
  <c r="GK59" i="2"/>
  <c r="GL59" i="2"/>
  <c r="GM59" i="2"/>
  <c r="GN59" i="2"/>
  <c r="GO59" i="2"/>
  <c r="GP59" i="2"/>
  <c r="GQ59" i="2"/>
  <c r="GR59" i="2"/>
  <c r="GS59" i="2"/>
  <c r="GT59" i="2"/>
  <c r="GU59" i="2"/>
  <c r="GV59" i="2"/>
  <c r="GW59" i="2"/>
  <c r="GX59" i="2"/>
  <c r="GY59" i="2"/>
  <c r="GZ59" i="2"/>
  <c r="HA59" i="2"/>
  <c r="HB59" i="2"/>
  <c r="HC59" i="2"/>
  <c r="HD59" i="2"/>
  <c r="HE59" i="2"/>
  <c r="HF59" i="2"/>
  <c r="HG59" i="2"/>
  <c r="HH59" i="2"/>
  <c r="HI59" i="2"/>
  <c r="HJ59" i="2"/>
  <c r="HK59" i="2"/>
  <c r="HL59" i="2"/>
  <c r="HM59" i="2"/>
  <c r="HN59" i="2"/>
  <c r="HO59" i="2"/>
  <c r="HP59" i="2"/>
  <c r="HQ59" i="2"/>
  <c r="HR59" i="2"/>
  <c r="HS59" i="2"/>
  <c r="HT59" i="2"/>
  <c r="HU59" i="2"/>
  <c r="HV59" i="2"/>
  <c r="HW59" i="2"/>
  <c r="HX59" i="2"/>
  <c r="HY59" i="2"/>
  <c r="HZ59" i="2"/>
  <c r="IA59" i="2"/>
  <c r="IB59" i="2"/>
  <c r="IC59" i="2"/>
  <c r="ID59" i="2"/>
  <c r="IE59" i="2"/>
  <c r="IF59" i="2"/>
  <c r="IG59" i="2"/>
  <c r="IH59" i="2"/>
  <c r="II59" i="2"/>
  <c r="IJ59" i="2"/>
  <c r="IK59" i="2"/>
  <c r="IL59" i="2"/>
  <c r="IM59" i="2"/>
  <c r="IN59" i="2"/>
  <c r="IO59" i="2"/>
  <c r="IP59" i="2"/>
  <c r="IQ59" i="2"/>
  <c r="IR59" i="2"/>
  <c r="L60" i="2"/>
  <c r="M60" i="2"/>
  <c r="N60" i="2"/>
  <c r="O60" i="2"/>
  <c r="P60" i="2"/>
  <c r="Q60" i="2"/>
  <c r="R60" i="2"/>
  <c r="S60" i="2"/>
  <c r="T60" i="2"/>
  <c r="U60" i="2"/>
  <c r="V60" i="2"/>
  <c r="W60" i="2"/>
  <c r="X60" i="2"/>
  <c r="Y60" i="2"/>
  <c r="Z60" i="2"/>
  <c r="AA60" i="2"/>
  <c r="AB60" i="2"/>
  <c r="AC60" i="2"/>
  <c r="AD60" i="2"/>
  <c r="AE60" i="2"/>
  <c r="AF60" i="2"/>
  <c r="AG60" i="2"/>
  <c r="AH60" i="2"/>
  <c r="AI60" i="2"/>
  <c r="AJ60" i="2"/>
  <c r="AK60" i="2"/>
  <c r="AL60" i="2"/>
  <c r="AM60" i="2"/>
  <c r="AN60" i="2"/>
  <c r="AO60" i="2"/>
  <c r="AP60" i="2"/>
  <c r="AQ60" i="2"/>
  <c r="AR60" i="2"/>
  <c r="AS60" i="2"/>
  <c r="AT60" i="2"/>
  <c r="AU60" i="2"/>
  <c r="AV60" i="2"/>
  <c r="AW60" i="2"/>
  <c r="AX60" i="2"/>
  <c r="AY60" i="2"/>
  <c r="AZ60" i="2"/>
  <c r="BA60" i="2"/>
  <c r="BB60" i="2"/>
  <c r="BC60" i="2"/>
  <c r="BD60" i="2"/>
  <c r="BE60" i="2"/>
  <c r="BF60" i="2"/>
  <c r="BG60" i="2"/>
  <c r="BH60" i="2"/>
  <c r="BI60" i="2"/>
  <c r="BJ60" i="2"/>
  <c r="BK60" i="2"/>
  <c r="BL60" i="2"/>
  <c r="BM60" i="2"/>
  <c r="BN60" i="2"/>
  <c r="BO60" i="2"/>
  <c r="BP60" i="2"/>
  <c r="BQ60" i="2"/>
  <c r="BR60" i="2"/>
  <c r="BS60" i="2"/>
  <c r="BT60" i="2"/>
  <c r="BU60" i="2"/>
  <c r="BV60" i="2"/>
  <c r="BW60" i="2"/>
  <c r="BX60" i="2"/>
  <c r="BY60" i="2"/>
  <c r="BZ60" i="2"/>
  <c r="CA60" i="2"/>
  <c r="CB60" i="2"/>
  <c r="CC60" i="2"/>
  <c r="CD60" i="2"/>
  <c r="CE60" i="2"/>
  <c r="CF60" i="2"/>
  <c r="CG60" i="2"/>
  <c r="CH60" i="2"/>
  <c r="CI60" i="2"/>
  <c r="CJ60" i="2"/>
  <c r="CK60" i="2"/>
  <c r="CL60" i="2"/>
  <c r="CM60" i="2"/>
  <c r="CN60" i="2"/>
  <c r="CO60" i="2"/>
  <c r="CP60" i="2"/>
  <c r="CQ60" i="2"/>
  <c r="CR60" i="2"/>
  <c r="CS60" i="2"/>
  <c r="CT60" i="2"/>
  <c r="CU60" i="2"/>
  <c r="CV60" i="2"/>
  <c r="CW60" i="2"/>
  <c r="CX60" i="2"/>
  <c r="CY60" i="2"/>
  <c r="CZ60" i="2"/>
  <c r="DA60" i="2"/>
  <c r="DB60" i="2"/>
  <c r="DC60" i="2"/>
  <c r="DD60" i="2"/>
  <c r="DE60" i="2"/>
  <c r="DF60" i="2"/>
  <c r="DG60" i="2"/>
  <c r="DH60" i="2"/>
  <c r="DI60" i="2"/>
  <c r="DJ60" i="2"/>
  <c r="DK60" i="2"/>
  <c r="DL60" i="2"/>
  <c r="DM60" i="2"/>
  <c r="DN60" i="2"/>
  <c r="DO60" i="2"/>
  <c r="DP60" i="2"/>
  <c r="DQ60" i="2"/>
  <c r="DR60" i="2"/>
  <c r="DS60" i="2"/>
  <c r="DT60" i="2"/>
  <c r="DU60" i="2"/>
  <c r="DV60" i="2"/>
  <c r="DW60" i="2"/>
  <c r="DX60" i="2"/>
  <c r="DY60" i="2"/>
  <c r="DZ60" i="2"/>
  <c r="EA60" i="2"/>
  <c r="EB60" i="2"/>
  <c r="EC60" i="2"/>
  <c r="ED60" i="2"/>
  <c r="EE60" i="2"/>
  <c r="EF60" i="2"/>
  <c r="EG60" i="2"/>
  <c r="EH60" i="2"/>
  <c r="EI60" i="2"/>
  <c r="EJ60" i="2"/>
  <c r="EK60" i="2"/>
  <c r="EL60" i="2"/>
  <c r="EM60" i="2"/>
  <c r="EN60" i="2"/>
  <c r="EO60" i="2"/>
  <c r="EP60" i="2"/>
  <c r="EQ60" i="2"/>
  <c r="ER60" i="2"/>
  <c r="ES60" i="2"/>
  <c r="ET60" i="2"/>
  <c r="EU60" i="2"/>
  <c r="EV60" i="2"/>
  <c r="EW60" i="2"/>
  <c r="EX60" i="2"/>
  <c r="EY60" i="2"/>
  <c r="EZ60" i="2"/>
  <c r="FA60" i="2"/>
  <c r="FB60" i="2"/>
  <c r="FC60" i="2"/>
  <c r="FD60" i="2"/>
  <c r="FE60" i="2"/>
  <c r="FF60" i="2"/>
  <c r="FG60" i="2"/>
  <c r="FH60" i="2"/>
  <c r="FI60" i="2"/>
  <c r="FJ60" i="2"/>
  <c r="FK60" i="2"/>
  <c r="FL60" i="2"/>
  <c r="FM60" i="2"/>
  <c r="FN60" i="2"/>
  <c r="FO60" i="2"/>
  <c r="FP60" i="2"/>
  <c r="FQ60" i="2"/>
  <c r="FR60" i="2"/>
  <c r="FS60" i="2"/>
  <c r="FT60" i="2"/>
  <c r="FU60" i="2"/>
  <c r="FV60" i="2"/>
  <c r="FW60" i="2"/>
  <c r="FX60" i="2"/>
  <c r="FY60" i="2"/>
  <c r="FZ60" i="2"/>
  <c r="GA60" i="2"/>
  <c r="GB60" i="2"/>
  <c r="GC60" i="2"/>
  <c r="GD60" i="2"/>
  <c r="GE60" i="2"/>
  <c r="GF60" i="2"/>
  <c r="GG60" i="2"/>
  <c r="GH60" i="2"/>
  <c r="GI60" i="2"/>
  <c r="GJ60" i="2"/>
  <c r="GK60" i="2"/>
  <c r="GL60" i="2"/>
  <c r="GM60" i="2"/>
  <c r="GN60" i="2"/>
  <c r="GO60" i="2"/>
  <c r="GP60" i="2"/>
  <c r="GQ60" i="2"/>
  <c r="GR60" i="2"/>
  <c r="GS60" i="2"/>
  <c r="GT60" i="2"/>
  <c r="GU60" i="2"/>
  <c r="GV60" i="2"/>
  <c r="GW60" i="2"/>
  <c r="GX60" i="2"/>
  <c r="GY60" i="2"/>
  <c r="GZ60" i="2"/>
  <c r="HA60" i="2"/>
  <c r="HB60" i="2"/>
  <c r="HC60" i="2"/>
  <c r="HD60" i="2"/>
  <c r="HE60" i="2"/>
  <c r="HF60" i="2"/>
  <c r="HG60" i="2"/>
  <c r="HH60" i="2"/>
  <c r="HI60" i="2"/>
  <c r="HJ60" i="2"/>
  <c r="HK60" i="2"/>
  <c r="HL60" i="2"/>
  <c r="HM60" i="2"/>
  <c r="HN60" i="2"/>
  <c r="HO60" i="2"/>
  <c r="HP60" i="2"/>
  <c r="HQ60" i="2"/>
  <c r="HR60" i="2"/>
  <c r="HS60" i="2"/>
  <c r="HT60" i="2"/>
  <c r="HU60" i="2"/>
  <c r="HV60" i="2"/>
  <c r="HW60" i="2"/>
  <c r="HX60" i="2"/>
  <c r="HY60" i="2"/>
  <c r="HZ60" i="2"/>
  <c r="IA60" i="2"/>
  <c r="IB60" i="2"/>
  <c r="IC60" i="2"/>
  <c r="ID60" i="2"/>
  <c r="IE60" i="2"/>
  <c r="IF60" i="2"/>
  <c r="IG60" i="2"/>
  <c r="IH60" i="2"/>
  <c r="II60" i="2"/>
  <c r="IJ60" i="2"/>
  <c r="IK60" i="2"/>
  <c r="IL60" i="2"/>
  <c r="IM60" i="2"/>
  <c r="IN60" i="2"/>
  <c r="IO60" i="2"/>
  <c r="IP60" i="2"/>
  <c r="IQ60" i="2"/>
  <c r="IR60" i="2"/>
  <c r="L61" i="2"/>
  <c r="M61" i="2"/>
  <c r="N61" i="2"/>
  <c r="O61" i="2"/>
  <c r="P61" i="2"/>
  <c r="Q61" i="2"/>
  <c r="R61" i="2"/>
  <c r="S61" i="2"/>
  <c r="T61" i="2"/>
  <c r="U61" i="2"/>
  <c r="V61" i="2"/>
  <c r="W61" i="2"/>
  <c r="X61" i="2"/>
  <c r="Y61" i="2"/>
  <c r="Z61" i="2"/>
  <c r="AA61" i="2"/>
  <c r="AB61" i="2"/>
  <c r="AC61" i="2"/>
  <c r="AD61" i="2"/>
  <c r="AE61" i="2"/>
  <c r="AF61" i="2"/>
  <c r="AG61" i="2"/>
  <c r="AH61" i="2"/>
  <c r="AI61" i="2"/>
  <c r="AJ61" i="2"/>
  <c r="AK61" i="2"/>
  <c r="AL61" i="2"/>
  <c r="AM61" i="2"/>
  <c r="AN61" i="2"/>
  <c r="AO61" i="2"/>
  <c r="AP61" i="2"/>
  <c r="AQ61" i="2"/>
  <c r="AR61" i="2"/>
  <c r="AS61" i="2"/>
  <c r="AT61" i="2"/>
  <c r="AU61" i="2"/>
  <c r="AV61" i="2"/>
  <c r="AW61" i="2"/>
  <c r="AX61" i="2"/>
  <c r="AY61" i="2"/>
  <c r="AZ61" i="2"/>
  <c r="BA61" i="2"/>
  <c r="BB61" i="2"/>
  <c r="BC61" i="2"/>
  <c r="BD61" i="2"/>
  <c r="BE61" i="2"/>
  <c r="BF61" i="2"/>
  <c r="BG61" i="2"/>
  <c r="BH61" i="2"/>
  <c r="BI61" i="2"/>
  <c r="BJ61" i="2"/>
  <c r="BK61" i="2"/>
  <c r="BL61" i="2"/>
  <c r="BM61" i="2"/>
  <c r="BN61" i="2"/>
  <c r="BO61" i="2"/>
  <c r="BP61" i="2"/>
  <c r="BQ61" i="2"/>
  <c r="BR61" i="2"/>
  <c r="BS61" i="2"/>
  <c r="BT61" i="2"/>
  <c r="BU61" i="2"/>
  <c r="BV61" i="2"/>
  <c r="BW61" i="2"/>
  <c r="BX61" i="2"/>
  <c r="BY61" i="2"/>
  <c r="BZ61" i="2"/>
  <c r="CA61" i="2"/>
  <c r="CB61" i="2"/>
  <c r="CC61" i="2"/>
  <c r="CD61" i="2"/>
  <c r="CE61" i="2"/>
  <c r="CF61" i="2"/>
  <c r="CG61" i="2"/>
  <c r="CH61" i="2"/>
  <c r="CI61" i="2"/>
  <c r="CJ61" i="2"/>
  <c r="CK61" i="2"/>
  <c r="CL61" i="2"/>
  <c r="CM61" i="2"/>
  <c r="CN61" i="2"/>
  <c r="CO61" i="2"/>
  <c r="CP61" i="2"/>
  <c r="CQ61" i="2"/>
  <c r="CR61" i="2"/>
  <c r="CS61" i="2"/>
  <c r="CT61" i="2"/>
  <c r="CU61" i="2"/>
  <c r="CV61" i="2"/>
  <c r="CW61" i="2"/>
  <c r="CX61" i="2"/>
  <c r="CY61" i="2"/>
  <c r="CZ61" i="2"/>
  <c r="DA61" i="2"/>
  <c r="DB61" i="2"/>
  <c r="DC61" i="2"/>
  <c r="DD61" i="2"/>
  <c r="DE61" i="2"/>
  <c r="DF61" i="2"/>
  <c r="DG61" i="2"/>
  <c r="DH61" i="2"/>
  <c r="DI61" i="2"/>
  <c r="DJ61" i="2"/>
  <c r="DK61" i="2"/>
  <c r="DL61" i="2"/>
  <c r="DM61" i="2"/>
  <c r="DN61" i="2"/>
  <c r="DO61" i="2"/>
  <c r="DP61" i="2"/>
  <c r="DQ61" i="2"/>
  <c r="DR61" i="2"/>
  <c r="DS61" i="2"/>
  <c r="DT61" i="2"/>
  <c r="DU61" i="2"/>
  <c r="DV61" i="2"/>
  <c r="DW61" i="2"/>
  <c r="DX61" i="2"/>
  <c r="DY61" i="2"/>
  <c r="DZ61" i="2"/>
  <c r="EA61" i="2"/>
  <c r="EB61" i="2"/>
  <c r="EC61" i="2"/>
  <c r="ED61" i="2"/>
  <c r="EE61" i="2"/>
  <c r="EF61" i="2"/>
  <c r="EG61" i="2"/>
  <c r="EH61" i="2"/>
  <c r="EI61" i="2"/>
  <c r="EJ61" i="2"/>
  <c r="EK61" i="2"/>
  <c r="EL61" i="2"/>
  <c r="EM61" i="2"/>
  <c r="EN61" i="2"/>
  <c r="EO61" i="2"/>
  <c r="EP61" i="2"/>
  <c r="EQ61" i="2"/>
  <c r="ER61" i="2"/>
  <c r="ES61" i="2"/>
  <c r="ET61" i="2"/>
  <c r="EU61" i="2"/>
  <c r="EV61" i="2"/>
  <c r="EW61" i="2"/>
  <c r="EX61" i="2"/>
  <c r="EY61" i="2"/>
  <c r="EZ61" i="2"/>
  <c r="FA61" i="2"/>
  <c r="FB61" i="2"/>
  <c r="FC61" i="2"/>
  <c r="FD61" i="2"/>
  <c r="FE61" i="2"/>
  <c r="FF61" i="2"/>
  <c r="FG61" i="2"/>
  <c r="FH61" i="2"/>
  <c r="FI61" i="2"/>
  <c r="FJ61" i="2"/>
  <c r="FK61" i="2"/>
  <c r="FL61" i="2"/>
  <c r="FM61" i="2"/>
  <c r="FN61" i="2"/>
  <c r="FO61" i="2"/>
  <c r="FP61" i="2"/>
  <c r="FQ61" i="2"/>
  <c r="FR61" i="2"/>
  <c r="FS61" i="2"/>
  <c r="FT61" i="2"/>
  <c r="FU61" i="2"/>
  <c r="FV61" i="2"/>
  <c r="FW61" i="2"/>
  <c r="FX61" i="2"/>
  <c r="FY61" i="2"/>
  <c r="FZ61" i="2"/>
  <c r="GA61" i="2"/>
  <c r="GB61" i="2"/>
  <c r="GC61" i="2"/>
  <c r="GD61" i="2"/>
  <c r="GE61" i="2"/>
  <c r="GF61" i="2"/>
  <c r="GG61" i="2"/>
  <c r="GH61" i="2"/>
  <c r="GI61" i="2"/>
  <c r="GJ61" i="2"/>
  <c r="GK61" i="2"/>
  <c r="GL61" i="2"/>
  <c r="GM61" i="2"/>
  <c r="GN61" i="2"/>
  <c r="GO61" i="2"/>
  <c r="GP61" i="2"/>
  <c r="GQ61" i="2"/>
  <c r="GR61" i="2"/>
  <c r="GS61" i="2"/>
  <c r="GT61" i="2"/>
  <c r="GU61" i="2"/>
  <c r="GV61" i="2"/>
  <c r="GW61" i="2"/>
  <c r="GX61" i="2"/>
  <c r="GY61" i="2"/>
  <c r="GZ61" i="2"/>
  <c r="HA61" i="2"/>
  <c r="HB61" i="2"/>
  <c r="HC61" i="2"/>
  <c r="HD61" i="2"/>
  <c r="HE61" i="2"/>
  <c r="HF61" i="2"/>
  <c r="HG61" i="2"/>
  <c r="HH61" i="2"/>
  <c r="HI61" i="2"/>
  <c r="HJ61" i="2"/>
  <c r="HK61" i="2"/>
  <c r="HL61" i="2"/>
  <c r="HM61" i="2"/>
  <c r="HN61" i="2"/>
  <c r="HO61" i="2"/>
  <c r="HP61" i="2"/>
  <c r="HQ61" i="2"/>
  <c r="HR61" i="2"/>
  <c r="HS61" i="2"/>
  <c r="HT61" i="2"/>
  <c r="HU61" i="2"/>
  <c r="HV61" i="2"/>
  <c r="HW61" i="2"/>
  <c r="HX61" i="2"/>
  <c r="HY61" i="2"/>
  <c r="HZ61" i="2"/>
  <c r="IA61" i="2"/>
  <c r="IB61" i="2"/>
  <c r="IC61" i="2"/>
  <c r="ID61" i="2"/>
  <c r="IE61" i="2"/>
  <c r="IF61" i="2"/>
  <c r="IG61" i="2"/>
  <c r="IH61" i="2"/>
  <c r="II61" i="2"/>
  <c r="IJ61" i="2"/>
  <c r="IK61" i="2"/>
  <c r="IL61" i="2"/>
  <c r="IM61" i="2"/>
  <c r="IN61" i="2"/>
  <c r="IO61" i="2"/>
  <c r="IP61" i="2"/>
  <c r="IQ61" i="2"/>
  <c r="IR61" i="2"/>
  <c r="L62" i="2"/>
  <c r="M62" i="2"/>
  <c r="N62" i="2"/>
  <c r="O62" i="2"/>
  <c r="P62" i="2"/>
  <c r="Q62" i="2"/>
  <c r="R62" i="2"/>
  <c r="S62" i="2"/>
  <c r="T62" i="2"/>
  <c r="U62" i="2"/>
  <c r="V62" i="2"/>
  <c r="W62" i="2"/>
  <c r="X62" i="2"/>
  <c r="Y62" i="2"/>
  <c r="Z62" i="2"/>
  <c r="AA62" i="2"/>
  <c r="AB62" i="2"/>
  <c r="AC62" i="2"/>
  <c r="AD62" i="2"/>
  <c r="AE62" i="2"/>
  <c r="AF62" i="2"/>
  <c r="AG62" i="2"/>
  <c r="AH62" i="2"/>
  <c r="AI62" i="2"/>
  <c r="AJ62" i="2"/>
  <c r="AK62" i="2"/>
  <c r="AL62" i="2"/>
  <c r="AM62" i="2"/>
  <c r="AN62" i="2"/>
  <c r="AO62" i="2"/>
  <c r="AP62" i="2"/>
  <c r="AQ62" i="2"/>
  <c r="AR62" i="2"/>
  <c r="AS62" i="2"/>
  <c r="AT62" i="2"/>
  <c r="AU62" i="2"/>
  <c r="AV62" i="2"/>
  <c r="AW62" i="2"/>
  <c r="AX62" i="2"/>
  <c r="AY62" i="2"/>
  <c r="AZ62" i="2"/>
  <c r="BA62" i="2"/>
  <c r="BB62" i="2"/>
  <c r="BC62" i="2"/>
  <c r="BD62" i="2"/>
  <c r="BE62" i="2"/>
  <c r="BF62" i="2"/>
  <c r="BG62" i="2"/>
  <c r="BH62" i="2"/>
  <c r="BI62" i="2"/>
  <c r="BJ62" i="2"/>
  <c r="BK62" i="2"/>
  <c r="BL62" i="2"/>
  <c r="BM62" i="2"/>
  <c r="BN62" i="2"/>
  <c r="BO62" i="2"/>
  <c r="BP62" i="2"/>
  <c r="BQ62" i="2"/>
  <c r="BR62" i="2"/>
  <c r="BS62" i="2"/>
  <c r="BT62" i="2"/>
  <c r="BU62" i="2"/>
  <c r="BV62" i="2"/>
  <c r="BW62" i="2"/>
  <c r="BX62" i="2"/>
  <c r="BY62" i="2"/>
  <c r="BZ62" i="2"/>
  <c r="CA62" i="2"/>
  <c r="CB62" i="2"/>
  <c r="CC62" i="2"/>
  <c r="CD62" i="2"/>
  <c r="CE62" i="2"/>
  <c r="CF62" i="2"/>
  <c r="CG62" i="2"/>
  <c r="CH62" i="2"/>
  <c r="CI62" i="2"/>
  <c r="CJ62" i="2"/>
  <c r="CK62" i="2"/>
  <c r="CL62" i="2"/>
  <c r="CM62" i="2"/>
  <c r="CN62" i="2"/>
  <c r="CO62" i="2"/>
  <c r="CP62" i="2"/>
  <c r="CQ62" i="2"/>
  <c r="CR62" i="2"/>
  <c r="CS62" i="2"/>
  <c r="CT62" i="2"/>
  <c r="CU62" i="2"/>
  <c r="CV62" i="2"/>
  <c r="CW62" i="2"/>
  <c r="CX62" i="2"/>
  <c r="CY62" i="2"/>
  <c r="CZ62" i="2"/>
  <c r="DA62" i="2"/>
  <c r="DB62" i="2"/>
  <c r="DC62" i="2"/>
  <c r="DD62" i="2"/>
  <c r="DE62" i="2"/>
  <c r="DF62" i="2"/>
  <c r="DG62" i="2"/>
  <c r="DH62" i="2"/>
  <c r="DI62" i="2"/>
  <c r="DJ62" i="2"/>
  <c r="DK62" i="2"/>
  <c r="DL62" i="2"/>
  <c r="DM62" i="2"/>
  <c r="DN62" i="2"/>
  <c r="DO62" i="2"/>
  <c r="DP62" i="2"/>
  <c r="DQ62" i="2"/>
  <c r="DR62" i="2"/>
  <c r="DS62" i="2"/>
  <c r="DT62" i="2"/>
  <c r="DU62" i="2"/>
  <c r="DV62" i="2"/>
  <c r="DW62" i="2"/>
  <c r="DX62" i="2"/>
  <c r="DY62" i="2"/>
  <c r="DZ62" i="2"/>
  <c r="EA62" i="2"/>
  <c r="EB62" i="2"/>
  <c r="EC62" i="2"/>
  <c r="ED62" i="2"/>
  <c r="EE62" i="2"/>
  <c r="EF62" i="2"/>
  <c r="EG62" i="2"/>
  <c r="EH62" i="2"/>
  <c r="EI62" i="2"/>
  <c r="EJ62" i="2"/>
  <c r="EK62" i="2"/>
  <c r="EL62" i="2"/>
  <c r="EM62" i="2"/>
  <c r="EN62" i="2"/>
  <c r="EO62" i="2"/>
  <c r="EP62" i="2"/>
  <c r="EQ62" i="2"/>
  <c r="ER62" i="2"/>
  <c r="ES62" i="2"/>
  <c r="ET62" i="2"/>
  <c r="EU62" i="2"/>
  <c r="EV62" i="2"/>
  <c r="EW62" i="2"/>
  <c r="EX62" i="2"/>
  <c r="EY62" i="2"/>
  <c r="EZ62" i="2"/>
  <c r="FA62" i="2"/>
  <c r="FB62" i="2"/>
  <c r="FC62" i="2"/>
  <c r="FD62" i="2"/>
  <c r="FE62" i="2"/>
  <c r="FF62" i="2"/>
  <c r="FG62" i="2"/>
  <c r="FH62" i="2"/>
  <c r="FI62" i="2"/>
  <c r="FJ62" i="2"/>
  <c r="FK62" i="2"/>
  <c r="FL62" i="2"/>
  <c r="FM62" i="2"/>
  <c r="FN62" i="2"/>
  <c r="FO62" i="2"/>
  <c r="FP62" i="2"/>
  <c r="FQ62" i="2"/>
  <c r="FR62" i="2"/>
  <c r="FS62" i="2"/>
  <c r="FT62" i="2"/>
  <c r="FU62" i="2"/>
  <c r="FV62" i="2"/>
  <c r="FW62" i="2"/>
  <c r="FX62" i="2"/>
  <c r="FY62" i="2"/>
  <c r="FZ62" i="2"/>
  <c r="GA62" i="2"/>
  <c r="GB62" i="2"/>
  <c r="GC62" i="2"/>
  <c r="GD62" i="2"/>
  <c r="GE62" i="2"/>
  <c r="GF62" i="2"/>
  <c r="GG62" i="2"/>
  <c r="GH62" i="2"/>
  <c r="GI62" i="2"/>
  <c r="GJ62" i="2"/>
  <c r="GK62" i="2"/>
  <c r="GL62" i="2"/>
  <c r="GM62" i="2"/>
  <c r="GN62" i="2"/>
  <c r="GO62" i="2"/>
  <c r="GP62" i="2"/>
  <c r="GQ62" i="2"/>
  <c r="GR62" i="2"/>
  <c r="GS62" i="2"/>
  <c r="GT62" i="2"/>
  <c r="GU62" i="2"/>
  <c r="GV62" i="2"/>
  <c r="GW62" i="2"/>
  <c r="GX62" i="2"/>
  <c r="GY62" i="2"/>
  <c r="GZ62" i="2"/>
  <c r="HA62" i="2"/>
  <c r="HB62" i="2"/>
  <c r="HC62" i="2"/>
  <c r="HD62" i="2"/>
  <c r="HE62" i="2"/>
  <c r="HF62" i="2"/>
  <c r="HG62" i="2"/>
  <c r="HH62" i="2"/>
  <c r="HI62" i="2"/>
  <c r="HJ62" i="2"/>
  <c r="HK62" i="2"/>
  <c r="HL62" i="2"/>
  <c r="HM62" i="2"/>
  <c r="HN62" i="2"/>
  <c r="HO62" i="2"/>
  <c r="HP62" i="2"/>
  <c r="HQ62" i="2"/>
  <c r="HR62" i="2"/>
  <c r="HS62" i="2"/>
  <c r="HT62" i="2"/>
  <c r="HU62" i="2"/>
  <c r="HV62" i="2"/>
  <c r="HW62" i="2"/>
  <c r="HX62" i="2"/>
  <c r="HY62" i="2"/>
  <c r="HZ62" i="2"/>
  <c r="IA62" i="2"/>
  <c r="IB62" i="2"/>
  <c r="IC62" i="2"/>
  <c r="ID62" i="2"/>
  <c r="IE62" i="2"/>
  <c r="IF62" i="2"/>
  <c r="IG62" i="2"/>
  <c r="IH62" i="2"/>
  <c r="II62" i="2"/>
  <c r="IJ62" i="2"/>
  <c r="IK62" i="2"/>
  <c r="IL62" i="2"/>
  <c r="IM62" i="2"/>
  <c r="IN62" i="2"/>
  <c r="IO62" i="2"/>
  <c r="IP62" i="2"/>
  <c r="IQ62" i="2"/>
  <c r="IR62" i="2"/>
  <c r="G103" i="6"/>
  <c r="F103" i="6"/>
  <c r="E103" i="6"/>
  <c r="D103" i="6"/>
  <c r="C103" i="6"/>
  <c r="B103" i="6"/>
  <c r="P102" i="6"/>
  <c r="K126" i="2" s="1"/>
  <c r="G101" i="6"/>
  <c r="F101" i="6"/>
  <c r="E101" i="6"/>
  <c r="D101" i="6"/>
  <c r="C101" i="6"/>
  <c r="B101" i="6"/>
  <c r="P100" i="6"/>
  <c r="K125" i="2" s="1"/>
  <c r="G91" i="6"/>
  <c r="F91" i="6"/>
  <c r="E91" i="6"/>
  <c r="D91" i="6"/>
  <c r="C91" i="6"/>
  <c r="B91" i="6"/>
  <c r="P90" i="6"/>
  <c r="K118" i="2" s="1"/>
  <c r="G97" i="6"/>
  <c r="F97" i="6"/>
  <c r="E97" i="6"/>
  <c r="D97" i="6"/>
  <c r="C97" i="6"/>
  <c r="B97" i="6"/>
  <c r="P96" i="6"/>
  <c r="K121" i="2" s="1"/>
  <c r="G95" i="6"/>
  <c r="F95" i="6"/>
  <c r="E95" i="6"/>
  <c r="D95" i="6"/>
  <c r="C95" i="6"/>
  <c r="B95" i="6"/>
  <c r="P94" i="6"/>
  <c r="K120" i="2" s="1"/>
  <c r="G93" i="6"/>
  <c r="F93" i="6"/>
  <c r="E93" i="6"/>
  <c r="D93" i="6"/>
  <c r="C93" i="6"/>
  <c r="B93" i="6"/>
  <c r="P92" i="6"/>
  <c r="K119" i="2" s="1"/>
  <c r="G89" i="6"/>
  <c r="F89" i="6"/>
  <c r="E89" i="6"/>
  <c r="D89" i="6"/>
  <c r="C89" i="6"/>
  <c r="B89" i="6"/>
  <c r="P88" i="6"/>
  <c r="K117" i="2" s="1"/>
  <c r="G116" i="6"/>
  <c r="F116" i="6"/>
  <c r="E116" i="6"/>
  <c r="D116" i="6"/>
  <c r="C116" i="6"/>
  <c r="B116" i="6"/>
  <c r="P115" i="6"/>
  <c r="K140" i="2" s="1"/>
  <c r="G114" i="6"/>
  <c r="F114" i="6"/>
  <c r="E114" i="6"/>
  <c r="D114" i="6"/>
  <c r="C114" i="6"/>
  <c r="B114" i="6"/>
  <c r="P113" i="6"/>
  <c r="K139" i="2" s="1"/>
  <c r="G110" i="6"/>
  <c r="F110" i="6"/>
  <c r="E110" i="6"/>
  <c r="D110" i="6"/>
  <c r="C110" i="6"/>
  <c r="B110" i="6"/>
  <c r="P109" i="6"/>
  <c r="K135" i="2" s="1"/>
  <c r="G120" i="6"/>
  <c r="F120" i="6"/>
  <c r="E120" i="6"/>
  <c r="D120" i="6"/>
  <c r="C120" i="6"/>
  <c r="B120" i="6"/>
  <c r="P119" i="6"/>
  <c r="K144" i="2" s="1"/>
  <c r="G108" i="6"/>
  <c r="F108" i="6"/>
  <c r="E108" i="6"/>
  <c r="D108" i="6"/>
  <c r="C108" i="6"/>
  <c r="B108" i="6"/>
  <c r="P107" i="6"/>
  <c r="K134" i="2" s="1"/>
  <c r="G53" i="6"/>
  <c r="F53" i="6"/>
  <c r="E53" i="6"/>
  <c r="D53" i="6"/>
  <c r="C53" i="6"/>
  <c r="B53" i="6"/>
  <c r="P52" i="6"/>
  <c r="K85" i="2" s="1"/>
  <c r="G39" i="6"/>
  <c r="F39" i="6"/>
  <c r="E39" i="6"/>
  <c r="D39" i="6"/>
  <c r="C39" i="6"/>
  <c r="B39" i="6"/>
  <c r="P38" i="6"/>
  <c r="K76" i="2" s="1"/>
  <c r="G25" i="6"/>
  <c r="F25" i="6"/>
  <c r="E25" i="6"/>
  <c r="D25" i="6"/>
  <c r="C25" i="6"/>
  <c r="B25" i="6"/>
  <c r="P24" i="6"/>
  <c r="K69" i="2" s="1"/>
  <c r="G18" i="6"/>
  <c r="F18" i="6"/>
  <c r="E18" i="6"/>
  <c r="D18" i="6"/>
  <c r="C18" i="6"/>
  <c r="B18" i="6"/>
  <c r="P17" i="6"/>
  <c r="K61" i="2" s="1"/>
  <c r="G16" i="6"/>
  <c r="F16" i="6"/>
  <c r="E16" i="6"/>
  <c r="D16" i="6"/>
  <c r="C16" i="6"/>
  <c r="B16" i="6"/>
  <c r="G14" i="6"/>
  <c r="F14" i="6"/>
  <c r="E14" i="6"/>
  <c r="D14" i="6"/>
  <c r="C14" i="6"/>
  <c r="B14" i="6"/>
  <c r="G12" i="6"/>
  <c r="F12" i="6"/>
  <c r="E12" i="6"/>
  <c r="D12" i="6"/>
  <c r="C12" i="6"/>
  <c r="B12" i="6"/>
  <c r="G10" i="6"/>
  <c r="F10" i="6"/>
  <c r="E10" i="6"/>
  <c r="D10" i="6"/>
  <c r="C10" i="6"/>
  <c r="B10" i="6"/>
  <c r="P13" i="6"/>
  <c r="K59" i="2" s="1"/>
  <c r="P11" i="6"/>
  <c r="K58" i="2" s="1"/>
  <c r="P15" i="6"/>
  <c r="K60" i="2" s="1"/>
  <c r="C39" i="3"/>
  <c r="C33" i="3"/>
  <c r="C27" i="3"/>
  <c r="C23" i="3"/>
  <c r="C19" i="3"/>
  <c r="F113" i="3" s="1"/>
  <c r="C17" i="3"/>
  <c r="C113" i="3" s="1"/>
  <c r="C9" i="3"/>
  <c r="C7" i="3"/>
  <c r="P19" i="6"/>
  <c r="K62" i="2" s="1"/>
  <c r="P42" i="6"/>
  <c r="K78" i="2" s="1"/>
  <c r="E67" i="3"/>
  <c r="E60" i="3"/>
  <c r="E59" i="3"/>
  <c r="E55" i="3"/>
  <c r="E52" i="3"/>
  <c r="F20" i="6"/>
  <c r="G20" i="6"/>
  <c r="F43" i="6"/>
  <c r="G43" i="6"/>
  <c r="F66" i="6"/>
  <c r="G66" i="6"/>
  <c r="F70" i="6"/>
  <c r="G70" i="6"/>
  <c r="F87" i="6"/>
  <c r="G87" i="6"/>
  <c r="F122" i="6"/>
  <c r="G122" i="6"/>
  <c r="P86" i="6"/>
  <c r="K116" i="2" s="1"/>
  <c r="P65" i="6"/>
  <c r="K96" i="2" s="1"/>
  <c r="P121" i="6"/>
  <c r="K145" i="2" s="1"/>
  <c r="G142" i="2"/>
  <c r="F142" i="2"/>
  <c r="E142" i="2"/>
  <c r="D142" i="2"/>
  <c r="C142" i="2"/>
  <c r="B142" i="2"/>
  <c r="E20" i="6"/>
  <c r="D20" i="6"/>
  <c r="C20" i="6"/>
  <c r="B20" i="6"/>
  <c r="E43" i="6"/>
  <c r="D43" i="6"/>
  <c r="C43" i="6"/>
  <c r="B43" i="6"/>
  <c r="E66" i="6"/>
  <c r="D66" i="6"/>
  <c r="C66" i="6"/>
  <c r="B66" i="6"/>
  <c r="E70" i="6"/>
  <c r="D70" i="6"/>
  <c r="C70" i="6"/>
  <c r="B70" i="6"/>
  <c r="E87" i="6"/>
  <c r="D87" i="6"/>
  <c r="C87" i="6"/>
  <c r="B87" i="6"/>
  <c r="E122" i="6"/>
  <c r="D122" i="6"/>
  <c r="C122" i="6"/>
  <c r="B122" i="6"/>
  <c r="B200" i="6"/>
  <c r="K84" i="2"/>
  <c r="G4" i="10"/>
  <c r="L5" i="6" l="1"/>
  <c r="N5" i="6" s="1"/>
  <c r="H60" i="6"/>
  <c r="L60" i="6" s="1"/>
  <c r="H72" i="6"/>
  <c r="L72" i="6" s="1"/>
  <c r="H53" i="6"/>
  <c r="L53" i="6" s="1"/>
  <c r="H25" i="6"/>
  <c r="H101" i="6"/>
  <c r="E200" i="6"/>
  <c r="H51" i="6"/>
  <c r="J51" i="6" s="1"/>
  <c r="P104" i="6"/>
  <c r="A127" i="2" s="1"/>
  <c r="P55" i="6"/>
  <c r="A86" i="2" s="1"/>
  <c r="H14" i="6"/>
  <c r="J14" i="6" s="1"/>
  <c r="H33" i="6"/>
  <c r="H35" i="6"/>
  <c r="J35" i="6" s="1"/>
  <c r="C200" i="6"/>
  <c r="P123" i="6"/>
  <c r="K146" i="2" s="1"/>
  <c r="H37" i="6"/>
  <c r="H66" i="6"/>
  <c r="H20" i="6"/>
  <c r="H43" i="6"/>
  <c r="J43" i="6" s="1"/>
  <c r="H16" i="6"/>
  <c r="H108" i="6"/>
  <c r="H110" i="6"/>
  <c r="H114" i="6"/>
  <c r="H89" i="6"/>
  <c r="H93" i="6"/>
  <c r="H97" i="6"/>
  <c r="J97" i="6" s="1"/>
  <c r="H103" i="6"/>
  <c r="P83" i="6"/>
  <c r="A109" i="2" s="1"/>
  <c r="H27" i="6"/>
  <c r="H29" i="6"/>
  <c r="H31" i="6"/>
  <c r="H41" i="6"/>
  <c r="H47" i="6"/>
  <c r="H49" i="6"/>
  <c r="J49" i="6" s="1"/>
  <c r="D200" i="6"/>
  <c r="P67" i="6"/>
  <c r="K97" i="2" s="1"/>
  <c r="H58" i="6"/>
  <c r="H64" i="6"/>
  <c r="J64" i="6" s="1"/>
  <c r="H62" i="6"/>
  <c r="H74" i="6"/>
  <c r="H80" i="6"/>
  <c r="J80" i="6" s="1"/>
  <c r="H82" i="6"/>
  <c r="H76" i="6"/>
  <c r="H78" i="6"/>
  <c r="K92" i="2"/>
  <c r="P44" i="6"/>
  <c r="A79" i="2" s="1"/>
  <c r="P111" i="6"/>
  <c r="A136" i="2" s="1"/>
  <c r="H39" i="6"/>
  <c r="H120" i="6"/>
  <c r="H87" i="6"/>
  <c r="J87" i="6" s="1"/>
  <c r="H70" i="6"/>
  <c r="H116" i="6"/>
  <c r="J116" i="6" s="1"/>
  <c r="P117" i="6"/>
  <c r="K141" i="2" s="1"/>
  <c r="H95" i="6"/>
  <c r="H91" i="6"/>
  <c r="H122" i="6"/>
  <c r="P98" i="6"/>
  <c r="A122" i="2" s="1"/>
  <c r="H18" i="6"/>
  <c r="J18" i="6" s="1"/>
  <c r="P21" i="6"/>
  <c r="H12" i="6"/>
  <c r="J12" i="6" s="1"/>
  <c r="H10" i="6"/>
  <c r="A63" i="2" l="1"/>
  <c r="K63" i="2"/>
  <c r="I5" i="6"/>
  <c r="K5" i="6" s="1"/>
  <c r="M5" i="6" s="1"/>
  <c r="H6" i="6"/>
  <c r="J5" i="6"/>
  <c r="D51" i="3" s="1"/>
  <c r="L89" i="6"/>
  <c r="J89" i="6"/>
  <c r="L37" i="6"/>
  <c r="J37" i="6"/>
  <c r="L122" i="6"/>
  <c r="J122" i="6"/>
  <c r="L95" i="6"/>
  <c r="J95" i="6"/>
  <c r="I82" i="6"/>
  <c r="J82" i="6"/>
  <c r="L29" i="6"/>
  <c r="J29" i="6"/>
  <c r="L110" i="6"/>
  <c r="J110" i="6"/>
  <c r="I20" i="6"/>
  <c r="J20" i="6"/>
  <c r="I72" i="6"/>
  <c r="K72" i="6" s="1"/>
  <c r="J72" i="6"/>
  <c r="L120" i="6"/>
  <c r="J120" i="6"/>
  <c r="L74" i="6"/>
  <c r="J74" i="6"/>
  <c r="I116" i="6"/>
  <c r="L58" i="6"/>
  <c r="J58" i="6"/>
  <c r="I93" i="6"/>
  <c r="J93" i="6"/>
  <c r="I108" i="6"/>
  <c r="J108" i="6"/>
  <c r="L66" i="6"/>
  <c r="J66" i="6"/>
  <c r="I101" i="6"/>
  <c r="J101" i="6"/>
  <c r="I60" i="6"/>
  <c r="K60" i="6" s="1"/>
  <c r="J60" i="6"/>
  <c r="I78" i="6"/>
  <c r="J78" i="6"/>
  <c r="L41" i="6"/>
  <c r="J41" i="6"/>
  <c r="I16" i="6"/>
  <c r="J16" i="6"/>
  <c r="I91" i="6"/>
  <c r="J91" i="6"/>
  <c r="L70" i="6"/>
  <c r="J70" i="6"/>
  <c r="I39" i="6"/>
  <c r="J39" i="6"/>
  <c r="I76" i="6"/>
  <c r="J76" i="6"/>
  <c r="L62" i="6"/>
  <c r="J62" i="6"/>
  <c r="L31" i="6"/>
  <c r="J31" i="6"/>
  <c r="L103" i="6"/>
  <c r="J103" i="6"/>
  <c r="I114" i="6"/>
  <c r="J114" i="6"/>
  <c r="I33" i="6"/>
  <c r="J33" i="6"/>
  <c r="I53" i="6"/>
  <c r="K53" i="6" s="1"/>
  <c r="J53" i="6"/>
  <c r="L47" i="6"/>
  <c r="J47" i="6"/>
  <c r="I27" i="6"/>
  <c r="J27" i="6"/>
  <c r="L25" i="6"/>
  <c r="J25" i="6"/>
  <c r="L10" i="6"/>
  <c r="J10" i="6"/>
  <c r="L76" i="6"/>
  <c r="L78" i="6"/>
  <c r="L114" i="6"/>
  <c r="L51" i="6"/>
  <c r="I51" i="6"/>
  <c r="I62" i="6"/>
  <c r="K62" i="6" s="1"/>
  <c r="L33" i="6"/>
  <c r="I43" i="6"/>
  <c r="L43" i="6"/>
  <c r="L39" i="6"/>
  <c r="I31" i="6"/>
  <c r="L16" i="6"/>
  <c r="I103" i="6"/>
  <c r="I120" i="6"/>
  <c r="K120" i="6" s="1"/>
  <c r="L91" i="6"/>
  <c r="A146" i="2"/>
  <c r="L101" i="6"/>
  <c r="I35" i="6"/>
  <c r="I41" i="6"/>
  <c r="I58" i="6"/>
  <c r="I25" i="6"/>
  <c r="K25" i="6" s="1"/>
  <c r="L35" i="6"/>
  <c r="L93" i="6"/>
  <c r="K86" i="2"/>
  <c r="L87" i="6"/>
  <c r="H104" i="6"/>
  <c r="L27" i="6"/>
  <c r="H67" i="6"/>
  <c r="H54" i="6"/>
  <c r="I87" i="6"/>
  <c r="L108" i="6"/>
  <c r="I97" i="6"/>
  <c r="I80" i="6"/>
  <c r="I66" i="6"/>
  <c r="L14" i="6"/>
  <c r="I14" i="6"/>
  <c r="L80" i="6"/>
  <c r="H111" i="6"/>
  <c r="P54" i="6"/>
  <c r="I47" i="6"/>
  <c r="L20" i="6"/>
  <c r="L64" i="6"/>
  <c r="L82" i="6"/>
  <c r="L97" i="6"/>
  <c r="H44" i="6"/>
  <c r="I49" i="6"/>
  <c r="I110" i="6"/>
  <c r="A97" i="2"/>
  <c r="I74" i="6"/>
  <c r="I89" i="6"/>
  <c r="K79" i="2"/>
  <c r="H98" i="6"/>
  <c r="I29" i="6"/>
  <c r="I37" i="6"/>
  <c r="K37" i="6" s="1"/>
  <c r="L49" i="6"/>
  <c r="I64" i="6"/>
  <c r="L12" i="6"/>
  <c r="I95" i="6"/>
  <c r="I12" i="6"/>
  <c r="L18" i="6"/>
  <c r="H83" i="6"/>
  <c r="I70" i="6"/>
  <c r="L116" i="6"/>
  <c r="H117" i="6"/>
  <c r="H123" i="6"/>
  <c r="I122" i="6"/>
  <c r="A141" i="2"/>
  <c r="I18" i="6"/>
  <c r="I10" i="6"/>
  <c r="H21" i="6"/>
  <c r="K91" i="6" l="1"/>
  <c r="K33" i="6"/>
  <c r="K93" i="6"/>
  <c r="K95" i="6"/>
  <c r="K110" i="6"/>
  <c r="N111" i="6"/>
  <c r="N123" i="6"/>
  <c r="K47" i="6"/>
  <c r="K82" i="6"/>
  <c r="K41" i="6"/>
  <c r="K114" i="6"/>
  <c r="K89" i="6"/>
  <c r="K66" i="6"/>
  <c r="K39" i="6"/>
  <c r="K29" i="6"/>
  <c r="K122" i="6"/>
  <c r="M123" i="6" s="1"/>
  <c r="K74" i="6"/>
  <c r="K20" i="6"/>
  <c r="H22" i="6"/>
  <c r="I22" i="6" s="1"/>
  <c r="J22" i="6" s="1"/>
  <c r="D53" i="2"/>
  <c r="A54" i="2" s="1"/>
  <c r="M4" i="10"/>
  <c r="K10" i="6"/>
  <c r="I117" i="6"/>
  <c r="J117" i="6" s="1"/>
  <c r="D68" i="3" s="1"/>
  <c r="K58" i="6"/>
  <c r="N104" i="6"/>
  <c r="K103" i="6"/>
  <c r="K78" i="6"/>
  <c r="K16" i="6"/>
  <c r="K76" i="6"/>
  <c r="N117" i="6"/>
  <c r="N67" i="6"/>
  <c r="K70" i="6"/>
  <c r="N54" i="6"/>
  <c r="K31" i="6"/>
  <c r="K43" i="6"/>
  <c r="N83" i="6"/>
  <c r="K27" i="6"/>
  <c r="K51" i="6"/>
  <c r="I104" i="6"/>
  <c r="K101" i="6"/>
  <c r="K87" i="6"/>
  <c r="K97" i="6"/>
  <c r="H84" i="6"/>
  <c r="I84" i="6" s="1"/>
  <c r="J84" i="6" s="1"/>
  <c r="K35" i="6"/>
  <c r="I111" i="6"/>
  <c r="K108" i="6"/>
  <c r="H105" i="6"/>
  <c r="I105" i="6" s="1"/>
  <c r="I54" i="6"/>
  <c r="N44" i="6"/>
  <c r="K18" i="6"/>
  <c r="K116" i="6"/>
  <c r="H124" i="6"/>
  <c r="I124" i="6" s="1"/>
  <c r="K12" i="6"/>
  <c r="K80" i="6"/>
  <c r="I67" i="6"/>
  <c r="K14" i="6"/>
  <c r="I44" i="6"/>
  <c r="H55" i="6"/>
  <c r="I55" i="6" s="1"/>
  <c r="L126" i="6"/>
  <c r="I123" i="6"/>
  <c r="I98" i="6"/>
  <c r="K49" i="6"/>
  <c r="N21" i="6"/>
  <c r="N22" i="6" s="1"/>
  <c r="K64" i="6"/>
  <c r="N98" i="6"/>
  <c r="I83" i="6"/>
  <c r="J83" i="6" s="1"/>
  <c r="I21" i="6"/>
  <c r="M117" i="6" l="1"/>
  <c r="N124" i="6"/>
  <c r="M83" i="6"/>
  <c r="M67" i="6"/>
  <c r="M84" i="6" s="1"/>
  <c r="M111" i="6"/>
  <c r="M44" i="6"/>
  <c r="AH4" i="10"/>
  <c r="N84" i="6"/>
  <c r="M54" i="6"/>
  <c r="M104" i="6"/>
  <c r="N105" i="6"/>
  <c r="N55" i="6"/>
  <c r="J98" i="6"/>
  <c r="D63" i="3" s="1"/>
  <c r="AE4" i="10"/>
  <c r="J105" i="6"/>
  <c r="D62" i="3" s="1"/>
  <c r="J104" i="6"/>
  <c r="D64" i="3" s="1"/>
  <c r="J123" i="6"/>
  <c r="AI4" i="10" s="1"/>
  <c r="M98" i="6"/>
  <c r="J67" i="6"/>
  <c r="D59" i="3" s="1"/>
  <c r="J111" i="6"/>
  <c r="AG4" i="10" s="1"/>
  <c r="AK4" i="10"/>
  <c r="J124" i="6"/>
  <c r="E131" i="2" s="1"/>
  <c r="J54" i="6"/>
  <c r="S4" i="10" s="1"/>
  <c r="J55" i="6"/>
  <c r="E66" i="2" s="1"/>
  <c r="J44" i="6"/>
  <c r="R4" i="10" s="1"/>
  <c r="J21" i="6"/>
  <c r="N4" i="10" s="1"/>
  <c r="M21" i="6"/>
  <c r="M22" i="6" s="1"/>
  <c r="U4" i="10"/>
  <c r="D50" i="3"/>
  <c r="E44" i="2"/>
  <c r="O4" i="10"/>
  <c r="P4" i="10"/>
  <c r="K126" i="6"/>
  <c r="X4" i="10"/>
  <c r="D60" i="3"/>
  <c r="Z4" i="10"/>
  <c r="M105" i="6" l="1"/>
  <c r="M124" i="6"/>
  <c r="AB4" i="10"/>
  <c r="N125" i="6"/>
  <c r="O117" i="6" s="1"/>
  <c r="W4" i="10"/>
  <c r="M55" i="6"/>
  <c r="D67" i="3"/>
  <c r="D69" i="3"/>
  <c r="AC4" i="10"/>
  <c r="D56" i="3"/>
  <c r="D54" i="3"/>
  <c r="D55" i="3"/>
  <c r="T4" i="10"/>
  <c r="D52" i="3"/>
  <c r="K127" i="6"/>
  <c r="M126" i="6"/>
  <c r="AD4" i="10"/>
  <c r="E113" i="2"/>
  <c r="Y4" i="10"/>
  <c r="D58" i="3"/>
  <c r="E89" i="2"/>
  <c r="D66" i="3"/>
  <c r="AJ4" i="10"/>
  <c r="M125" i="6" l="1"/>
  <c r="O54" i="6"/>
  <c r="O5" i="6"/>
  <c r="O21" i="6"/>
  <c r="O123" i="6"/>
  <c r="O104" i="6"/>
  <c r="O83" i="6"/>
  <c r="O67" i="6"/>
  <c r="O44" i="6"/>
  <c r="O111" i="6"/>
  <c r="O98" i="6"/>
  <c r="C43" i="3"/>
  <c r="AN4" i="10" s="1"/>
  <c r="M127" i="6"/>
  <c r="AM4" i="10" s="1"/>
  <c r="O84" i="6" l="1"/>
  <c r="AA4" i="10" s="1"/>
  <c r="O22" i="6"/>
  <c r="Q4" i="10" s="1"/>
  <c r="O55" i="6"/>
  <c r="V4" i="10" s="1"/>
  <c r="O124" i="6"/>
  <c r="AL4" i="10" s="1"/>
  <c r="O105" i="6"/>
  <c r="AF4" i="10" s="1"/>
  <c r="O125" i="6" l="1"/>
</calcChain>
</file>

<file path=xl/sharedStrings.xml><?xml version="1.0" encoding="utf-8"?>
<sst xmlns="http://schemas.openxmlformats.org/spreadsheetml/2006/main" count="492" uniqueCount="347">
  <si>
    <t>General Information</t>
  </si>
  <si>
    <t>Date</t>
  </si>
  <si>
    <t>Reason for report</t>
  </si>
  <si>
    <t>Performance measurement criteria</t>
  </si>
  <si>
    <t>Time management</t>
  </si>
  <si>
    <t>Variation %</t>
  </si>
  <si>
    <t>Unsatisfactory</t>
  </si>
  <si>
    <t>Quality management</t>
  </si>
  <si>
    <t>Resource Management</t>
  </si>
  <si>
    <t>Contract Administration</t>
  </si>
  <si>
    <t>Communication and Relationships</t>
  </si>
  <si>
    <t>Comments by Reporting Officer</t>
  </si>
  <si>
    <t>Name</t>
  </si>
  <si>
    <t>Total</t>
  </si>
  <si>
    <t>Status</t>
  </si>
  <si>
    <t>Poor</t>
  </si>
  <si>
    <t>Excellent</t>
  </si>
  <si>
    <t>Error Check</t>
  </si>
  <si>
    <t>Section A - Variation on Estimated Date of Practical Completion</t>
  </si>
  <si>
    <t>Section B - Qualitative aspects of Time Management</t>
  </si>
  <si>
    <t>Section A: Relationship with Principal</t>
  </si>
  <si>
    <t>Section B: Relationship with community, client and other stakeholders</t>
  </si>
  <si>
    <t>Contract Number</t>
  </si>
  <si>
    <t>Good</t>
  </si>
  <si>
    <t>Marginal</t>
  </si>
  <si>
    <t>N/A</t>
  </si>
  <si>
    <t>Section B: Quality Systems</t>
  </si>
  <si>
    <t>Section A: Management and suitability of personnel</t>
  </si>
  <si>
    <t>Section A:  Relationship with Principal</t>
  </si>
  <si>
    <t xml:space="preserve">Total Score </t>
  </si>
  <si>
    <t>Score</t>
  </si>
  <si>
    <t>Rating</t>
  </si>
  <si>
    <t>Weighting Matrix</t>
  </si>
  <si>
    <t>Adjusted for Not applicables</t>
  </si>
  <si>
    <t xml:space="preserve">Total: </t>
  </si>
  <si>
    <t xml:space="preserve">Comments by Approving Officer </t>
  </si>
  <si>
    <t>Signature</t>
  </si>
  <si>
    <t>Comments</t>
  </si>
  <si>
    <t>Weighted Av</t>
  </si>
  <si>
    <t>Drop Down Boxes</t>
  </si>
  <si>
    <t>Section B: Relationship with community, client,  stakeholders</t>
  </si>
  <si>
    <t>Including Not Applicables</t>
  </si>
  <si>
    <t>Adjusting for Not Applicables</t>
  </si>
  <si>
    <t>Notes of the spreadsheet:</t>
  </si>
  <si>
    <t>2.  To change the the weighted average for each topic you just need to enter the new weigtings into the grey cells in the "Weighting matrix.  The new weighting will flow through and apply to the required areas.</t>
  </si>
  <si>
    <t>2. To change the selection in the drop down box just edit the the options that are already there.  To add new ones you will ned to type it into the option below and update the range in the "Name" defintions for the box.</t>
  </si>
  <si>
    <t>Criteria Rating</t>
  </si>
  <si>
    <t>Section A: Monitoring Activities</t>
  </si>
  <si>
    <t>Section B: Use of Policies and Procedures and Initiatives:</t>
  </si>
  <si>
    <t>Section C: Relationship with Contractor</t>
  </si>
  <si>
    <t xml:space="preserve">Commitment to a non-adversarial approach in managing and resolving issues. </t>
  </si>
  <si>
    <t>Section B:  Management of sub-consultants</t>
  </si>
  <si>
    <t>Section A:  Quantitative</t>
  </si>
  <si>
    <t xml:space="preserve">Section B: Qualitative </t>
  </si>
  <si>
    <t>Section A: Standard of Service</t>
  </si>
  <si>
    <t>Section A:  Monitoring activities</t>
  </si>
  <si>
    <t>Section B:  Use of Policies and Procedures and Initiatives</t>
  </si>
  <si>
    <t>Section B: Qualitative</t>
  </si>
  <si>
    <t>Relevant Panel</t>
  </si>
  <si>
    <t>Section A:  Monitoring Activities</t>
  </si>
  <si>
    <t>Section B: Relationship with community, client, stakeholders</t>
  </si>
  <si>
    <t>Section C: Relationship with contractor</t>
  </si>
  <si>
    <t>Consultant Type</t>
  </si>
  <si>
    <t>Lead Consultant</t>
  </si>
  <si>
    <t>a</t>
  </si>
  <si>
    <t>b</t>
  </si>
  <si>
    <t>c</t>
  </si>
  <si>
    <t>d</t>
  </si>
  <si>
    <t>e</t>
  </si>
  <si>
    <t>f</t>
  </si>
  <si>
    <t>Total Section B</t>
  </si>
  <si>
    <t>Total Section A:</t>
  </si>
  <si>
    <t>Total Section B:</t>
  </si>
  <si>
    <t>Consultant</t>
  </si>
  <si>
    <t>Project Number</t>
  </si>
  <si>
    <t>Section A - Variation on Estimated Date of Tender Award</t>
  </si>
  <si>
    <t>Section A - Variation on Estimated Date of Defects Liaibility Period Completion</t>
  </si>
  <si>
    <t xml:space="preserve">Date of Report </t>
  </si>
  <si>
    <t>PASSWORD: bmwadmin</t>
  </si>
  <si>
    <t>Contract Info &amp; Criteria</t>
  </si>
  <si>
    <t>Summary and Additional Comments</t>
  </si>
  <si>
    <t>BMW Workings</t>
  </si>
  <si>
    <t>Comments Boxes</t>
  </si>
  <si>
    <r>
      <t xml:space="preserve">The comments section </t>
    </r>
    <r>
      <rPr>
        <b/>
        <sz val="11"/>
        <color indexed="8"/>
        <rFont val="Calibri"/>
        <family val="2"/>
      </rPr>
      <t>will not</t>
    </r>
    <r>
      <rPr>
        <sz val="11"/>
        <color theme="1"/>
        <rFont val="Calibri"/>
        <family val="2"/>
        <scheme val="minor"/>
      </rPr>
      <t xml:space="preserve"> automatically increase in size if the comments are long.  Excel does not allow this functunality with merged cells.</t>
    </r>
  </si>
  <si>
    <t>Weighted Averages</t>
  </si>
  <si>
    <t>Changing Text</t>
  </si>
  <si>
    <t>All text in this document can be changed.  Before changing any texts you need to ensure that it is not linked to any other cell.  If there is a linked follow the link and change the source cell, the form will then update and flow through to make the changes.</t>
  </si>
  <si>
    <t>Not Applicable</t>
  </si>
  <si>
    <t>Macro Buttons on Summary Page</t>
  </si>
  <si>
    <t xml:space="preserve">To change the name of the macro button you need to do the following;
1. Ensure the worksheet is not protected.
2. Right click on the button and a cursor should appear where the text is.
3. Change the name to what you want it to be.
4. If you need to make the box bigger or smaller go to the edge of the box and adjust to the size you require.
</t>
  </si>
  <si>
    <t>Overview of the Consultant Performance Review</t>
  </si>
  <si>
    <t xml:space="preserve">The text / options that are in the drop down boxes are located in the “BMW – workings sheet” K91
• To change the selection in the drop down boxes edit the options that are already there, and the changes will automatically flow through. The order of the drop down boxes will appear as they are typed, if you want to change the order you can sort them to how you prefer. 
• To remove an option the cell on the “BMW workings: will need to be deleted and the option will not longer appear.
• To add new options you will need to add them into the option below and update the range in the "Name" definitions for the box.  The naming definitions can be found  under the formulas tab.  Click on the “Name Manager” icon selected the one you want and adjust the range to meet your selections.
</t>
  </si>
  <si>
    <t>Reporting Officer Position Title</t>
  </si>
  <si>
    <t>Approving Officer Position Title</t>
  </si>
  <si>
    <t>Section B:  Management of Sub-consultants</t>
  </si>
  <si>
    <t>Section B: Use of Policies and Procedures and Initatives</t>
  </si>
  <si>
    <t>Section B: Relationship with Community, Client Agency, Stakeholders</t>
  </si>
  <si>
    <t>Section A: Management and Suitability of Personnel</t>
  </si>
  <si>
    <t>Performance Measurement Criteria</t>
  </si>
  <si>
    <t>Revised date for Practical Completion</t>
  </si>
  <si>
    <t>Actual date of Practical Completion</t>
  </si>
  <si>
    <t>Original date for Tender Award</t>
  </si>
  <si>
    <t>Original date for Practical Completion</t>
  </si>
  <si>
    <t>Original date for Defects Liaibility Period Completion</t>
  </si>
  <si>
    <t>Revised date for Defects Liaibility Period Completion</t>
  </si>
  <si>
    <t>Actual date of Defects Liaibility Period Completion</t>
  </si>
  <si>
    <t>Revised date for Tender Award</t>
  </si>
  <si>
    <t>Actual date of Tender Award</t>
  </si>
  <si>
    <t>Time Management</t>
  </si>
  <si>
    <t>Quality Management</t>
  </si>
  <si>
    <t>Overall Performance Rating</t>
  </si>
  <si>
    <t>Date report completed</t>
  </si>
  <si>
    <t>Consultant Name</t>
  </si>
  <si>
    <t>Reason for Report</t>
  </si>
  <si>
    <t>Notes</t>
  </si>
  <si>
    <t>This is a data dump that can be used to create a report later that can be copy and pasted to remove double entry.  Just ensure that you "paste special" and select "values" when pasting so you are not carrying formula over.</t>
  </si>
  <si>
    <t>Reporting Officer</t>
  </si>
  <si>
    <t>Approving Officer</t>
  </si>
  <si>
    <t xml:space="preserve"> </t>
  </si>
  <si>
    <t>Position Title</t>
  </si>
  <si>
    <t>Approving Officer's reply to consultant's comments</t>
  </si>
  <si>
    <t>LC</t>
  </si>
  <si>
    <t>SC</t>
  </si>
  <si>
    <t>C</t>
  </si>
  <si>
    <t>g</t>
  </si>
  <si>
    <t>h</t>
  </si>
  <si>
    <t>i</t>
  </si>
  <si>
    <t>j</t>
  </si>
  <si>
    <t>Schematic Design</t>
  </si>
  <si>
    <t>Section A - Variation on Estimated Date of Schematic Design</t>
  </si>
  <si>
    <t>Original date for Schematic Design</t>
  </si>
  <si>
    <t>Revised date for Schematic Design</t>
  </si>
  <si>
    <t>Actual date of Schematic Design</t>
  </si>
  <si>
    <t>Section A - Variation on Estimated Date of Design Development</t>
  </si>
  <si>
    <t>Original date for Design Development</t>
  </si>
  <si>
    <t>Revised date for Design Development</t>
  </si>
  <si>
    <t>Actual date of Design Development</t>
  </si>
  <si>
    <t>Section C: Relationship with Contractor (Construction)</t>
  </si>
  <si>
    <t>Project Catergory</t>
  </si>
  <si>
    <t xml:space="preserve">When "Not Applicable" is selected it will remove that questions weighted average from the calculation.  Therefore instead of the weighting being out of 100% it will be out of 100 less the "Not applicables".  </t>
  </si>
  <si>
    <t>For example if the person completing the questionaire selects Not Applicable for 40% of the from then the form will be out of 60 not 100.  But the weighted average of what was left will apply at the end.  So the user see a score out of 100</t>
  </si>
  <si>
    <t>Time Management Calculation</t>
  </si>
  <si>
    <t xml:space="preserve">Section A - Variation on Estimated Date of Practical Completion </t>
  </si>
  <si>
    <r>
      <rPr>
        <b/>
        <sz val="11"/>
        <color indexed="10"/>
        <rFont val="Arial Narrow"/>
        <family val="2"/>
      </rPr>
      <t>A -</t>
    </r>
    <r>
      <rPr>
        <sz val="11"/>
        <rFont val="Arial Narrow"/>
        <family val="2"/>
      </rPr>
      <t xml:space="preserve"> Original date for Practical Completion </t>
    </r>
    <r>
      <rPr>
        <sz val="11"/>
        <color indexed="10"/>
        <rFont val="Arial Narrow"/>
        <family val="2"/>
      </rPr>
      <t xml:space="preserve"> Date of Commencement  - this cell is a date</t>
    </r>
  </si>
  <si>
    <r>
      <rPr>
        <b/>
        <sz val="11"/>
        <color indexed="10"/>
        <rFont val="Arial Narrow"/>
        <family val="2"/>
      </rPr>
      <t>B -</t>
    </r>
    <r>
      <rPr>
        <sz val="11"/>
        <rFont val="Arial Narrow"/>
        <family val="2"/>
      </rPr>
      <t xml:space="preserve"> Project Days </t>
    </r>
    <r>
      <rPr>
        <sz val="11"/>
        <color indexed="10"/>
        <rFont val="Arial Narrow"/>
        <family val="2"/>
      </rPr>
      <t>The number of calendar days approved for the project</t>
    </r>
  </si>
  <si>
    <r>
      <rPr>
        <b/>
        <sz val="11"/>
        <color indexed="10"/>
        <rFont val="Arial Narrow"/>
        <family val="2"/>
      </rPr>
      <t xml:space="preserve">C - </t>
    </r>
    <r>
      <rPr>
        <sz val="11"/>
        <rFont val="Arial Narrow"/>
        <family val="2"/>
      </rPr>
      <t xml:space="preserve">Approved extensions of time (in calendar days): </t>
    </r>
    <r>
      <rPr>
        <sz val="11"/>
        <color indexed="10"/>
        <rFont val="Arial Narrow"/>
        <family val="2"/>
      </rPr>
      <t xml:space="preserve"> The number of calendar days of approved Extensions</t>
    </r>
  </si>
  <si>
    <r>
      <rPr>
        <b/>
        <sz val="11"/>
        <color indexed="10"/>
        <rFont val="Arial Narrow"/>
        <family val="2"/>
      </rPr>
      <t xml:space="preserve">D - </t>
    </r>
    <r>
      <rPr>
        <sz val="11"/>
        <rFont val="Arial Narrow"/>
        <family val="2"/>
      </rPr>
      <t>Revised date for Practical Completion</t>
    </r>
    <r>
      <rPr>
        <b/>
        <sz val="11"/>
        <color indexed="10"/>
        <rFont val="Arial Narrow"/>
        <family val="2"/>
      </rPr>
      <t xml:space="preserve"> =  A + B + C = D</t>
    </r>
  </si>
  <si>
    <r>
      <rPr>
        <b/>
        <sz val="11"/>
        <color indexed="10"/>
        <rFont val="Arial Narrow"/>
        <family val="2"/>
      </rPr>
      <t>E -</t>
    </r>
    <r>
      <rPr>
        <sz val="11"/>
        <rFont val="Arial Narrow"/>
        <family val="2"/>
      </rPr>
      <t xml:space="preserve"> Actual date of Practical Completion  </t>
    </r>
    <r>
      <rPr>
        <sz val="11"/>
        <color indexed="10"/>
        <rFont val="Arial Narrow"/>
        <family val="2"/>
      </rPr>
      <t>the user enters the actual date of completion (date field)</t>
    </r>
  </si>
  <si>
    <r>
      <rPr>
        <b/>
        <sz val="11"/>
        <color indexed="10"/>
        <rFont val="Arial Narrow"/>
        <family val="2"/>
      </rPr>
      <t>F -</t>
    </r>
    <r>
      <rPr>
        <sz val="11"/>
        <rFont val="Arial Narrow"/>
        <family val="2"/>
      </rPr>
      <t xml:space="preserve"> Days Late</t>
    </r>
    <r>
      <rPr>
        <b/>
        <sz val="11"/>
        <color indexed="10"/>
        <rFont val="Arial Narrow"/>
        <family val="2"/>
      </rPr>
      <t xml:space="preserve"> = E - D = F </t>
    </r>
    <r>
      <rPr>
        <sz val="11"/>
        <color indexed="10"/>
        <rFont val="Arial Narrow"/>
        <family val="2"/>
      </rPr>
      <t>calculated the number of calendar days the project was late (a negative number indicates the project finished ahead of time</t>
    </r>
  </si>
  <si>
    <r>
      <rPr>
        <b/>
        <sz val="11"/>
        <color indexed="10"/>
        <rFont val="Calibri"/>
        <family val="2"/>
      </rPr>
      <t xml:space="preserve">G - </t>
    </r>
    <r>
      <rPr>
        <sz val="11"/>
        <color theme="1"/>
        <rFont val="Calibri"/>
        <family val="2"/>
        <scheme val="minor"/>
      </rPr>
      <t>Variation % =</t>
    </r>
    <r>
      <rPr>
        <sz val="11"/>
        <color indexed="10"/>
        <rFont val="Calibri"/>
        <family val="2"/>
      </rPr>
      <t xml:space="preserve"> </t>
    </r>
    <r>
      <rPr>
        <b/>
        <sz val="11"/>
        <color indexed="10"/>
        <rFont val="Calibri"/>
        <family val="2"/>
      </rPr>
      <t xml:space="preserve">F / (B + C) = G   </t>
    </r>
    <r>
      <rPr>
        <sz val="11"/>
        <color indexed="10"/>
        <rFont val="Calibri"/>
        <family val="2"/>
      </rPr>
      <t>percentage of days late divided by length of the project plus approved extensions of time.</t>
    </r>
  </si>
  <si>
    <t>Pop up Boxes</t>
  </si>
  <si>
    <t>Select the cell that you want the pop up box to appear on</t>
  </si>
  <si>
    <t>Select Data Validation</t>
  </si>
  <si>
    <t>When it drops down select Data validation again</t>
  </si>
  <si>
    <t>This Box will appear.</t>
  </si>
  <si>
    <t>Select Input Message tab</t>
  </si>
  <si>
    <t>Now you can change or enter your text.</t>
  </si>
  <si>
    <t>Select ok.</t>
  </si>
  <si>
    <t>When you select the cell attached to the pop up box the above will appear.</t>
  </si>
  <si>
    <t>Section A - Variation on Estimated Date of Asset Planning Report Finalisation</t>
  </si>
  <si>
    <t>Original date for Asset Planning Report Finalisation</t>
  </si>
  <si>
    <t>Revised date for Asset Planning Report Finalisation</t>
  </si>
  <si>
    <t>Actual date of Asset Planning Report Finalisation</t>
  </si>
  <si>
    <t>Section B : Quality Management Systems</t>
  </si>
  <si>
    <t>Design Documentation</t>
  </si>
  <si>
    <t>Revised date for deliverable</t>
  </si>
  <si>
    <t>Actual date of deliverable</t>
  </si>
  <si>
    <t>Tender Award</t>
  </si>
  <si>
    <t>Finalisation of Contract</t>
  </si>
  <si>
    <t>Lead Consultant/Supers Rep</t>
  </si>
  <si>
    <t>Project Manager</t>
  </si>
  <si>
    <t>Exception Reporting</t>
  </si>
  <si>
    <t>Open Tender</t>
  </si>
  <si>
    <t>Other Panel</t>
  </si>
  <si>
    <t>Project Category (PM Framework)</t>
  </si>
  <si>
    <t>Consultant Engagement Method</t>
  </si>
  <si>
    <t>Project Manager/Supers Rep</t>
  </si>
  <si>
    <t>Supers Rep</t>
  </si>
  <si>
    <t>Consultant's Role</t>
  </si>
  <si>
    <t>Current Project Status</t>
  </si>
  <si>
    <t>In Defects Liability Period</t>
  </si>
  <si>
    <t>Commission/Contract Details</t>
  </si>
  <si>
    <t>Section A: Variation from estimated due date of deliverable</t>
  </si>
  <si>
    <t>Approved extensions of due date (in calendar days)</t>
  </si>
  <si>
    <t>Design Development</t>
  </si>
  <si>
    <t>proposed</t>
  </si>
  <si>
    <t>ensure that the average of each criteria is conistent with the rankings of the final score (which is the weighted average of the individual scores (accounting for any n/a's))</t>
  </si>
  <si>
    <t>if &gt;= than</t>
  </si>
  <si>
    <t>if&gt; than zero</t>
  </si>
  <si>
    <t>Please do not amend</t>
  </si>
  <si>
    <t>Objective:</t>
  </si>
  <si>
    <t>if = zero</t>
  </si>
  <si>
    <t>Defects Liability Period</t>
  </si>
  <si>
    <t>Asset Planning</t>
  </si>
  <si>
    <t xml:space="preserve">Finalisation of Contract </t>
  </si>
  <si>
    <t>Well below the acceptable standard of performance</t>
  </si>
  <si>
    <t>Contract Documentation</t>
  </si>
  <si>
    <t>Excellent &gt;=86%</t>
  </si>
  <si>
    <t>Marginal 46% - 59.9%</t>
  </si>
  <si>
    <t>Unsatisfactory &lt;46%</t>
  </si>
  <si>
    <t>Consultant Legal Entity Name</t>
  </si>
  <si>
    <t>Criteria</t>
  </si>
  <si>
    <t>Project or Work Order Number</t>
  </si>
  <si>
    <t>Contract or Purchase Order Number</t>
  </si>
  <si>
    <t>Very Good</t>
  </si>
  <si>
    <t>Very Good 75% - 85.9%</t>
  </si>
  <si>
    <t>Good 60% - 74.9%</t>
  </si>
  <si>
    <t>Therefore if there over all scrore is 47 instead of being 48/100 = 48% (Marginal)  it will be 47/60 = 79.3% (Very Good)</t>
  </si>
  <si>
    <t>Meets the acceptable standard of performance</t>
  </si>
  <si>
    <t>Well above the acceptable standard of performance</t>
  </si>
  <si>
    <t>Often exceeds the acceptable standard of performance</t>
  </si>
  <si>
    <t>Mostly meets the acceptable standard of performance but has some weaknesses</t>
  </si>
  <si>
    <t>Architectural Services Panel</t>
  </si>
  <si>
    <t>Project / Contract Name</t>
  </si>
  <si>
    <t>Construction Contract Award</t>
  </si>
  <si>
    <t>Construction Practical Completion</t>
  </si>
  <si>
    <t>Contract Completion</t>
  </si>
  <si>
    <t>Other</t>
  </si>
  <si>
    <t>PMF Project Category</t>
  </si>
  <si>
    <t>Works Document Library Number: 976</t>
  </si>
  <si>
    <r>
      <t xml:space="preserve">Section A - Standard of Service - </t>
    </r>
    <r>
      <rPr>
        <i/>
        <sz val="10"/>
        <color indexed="8"/>
        <rFont val="Neue Haas Grotesk Text Pro"/>
        <family val="2"/>
      </rPr>
      <t>Standard of Service measured against the requirements set out in the conditions of engagement documentation (the contract/s)</t>
    </r>
  </si>
  <si>
    <r>
      <t xml:space="preserve">Section A: Management and Suitability of personnel - </t>
    </r>
    <r>
      <rPr>
        <i/>
        <sz val="10"/>
        <color indexed="8"/>
        <rFont val="Neue Haas Grotesk Text Pro"/>
        <family val="2"/>
      </rPr>
      <t>The consultant's ability to assign appropriate staff to the project to ensure co-operative and effective performance including:</t>
    </r>
  </si>
  <si>
    <r>
      <t xml:space="preserve">Section B: Management of Subconsultants - </t>
    </r>
    <r>
      <rPr>
        <b/>
        <i/>
        <sz val="11"/>
        <color indexed="8"/>
        <rFont val="Neue Haas Grotesk Text Pro"/>
        <family val="2"/>
      </rPr>
      <t>Applicable to Lead Consultants Only</t>
    </r>
    <r>
      <rPr>
        <i/>
        <sz val="11"/>
        <color indexed="8"/>
        <rFont val="Neue Haas Grotesk Text Pro"/>
        <family val="2"/>
      </rPr>
      <t xml:space="preserve">. </t>
    </r>
    <r>
      <rPr>
        <i/>
        <sz val="10"/>
        <color indexed="8"/>
        <rFont val="Neue Haas Grotesk Text Pro"/>
        <family val="2"/>
      </rPr>
      <t>The Consultant's ability to coordinate &amp; manage off site/on site &amp; project sub consultants&amp; other suppliers to ensure effective performance including:</t>
    </r>
  </si>
  <si>
    <t>Consultant's Contract Award Date</t>
  </si>
  <si>
    <t>Deliverable phase:</t>
  </si>
  <si>
    <t>Consultant Role</t>
  </si>
  <si>
    <r>
      <t xml:space="preserve">1.  The comments section </t>
    </r>
    <r>
      <rPr>
        <b/>
        <i/>
        <sz val="11"/>
        <color indexed="8"/>
        <rFont val="Neue Haas Grotesk Text Pro"/>
        <family val="2"/>
      </rPr>
      <t>will not</t>
    </r>
    <r>
      <rPr>
        <i/>
        <sz val="11"/>
        <color indexed="8"/>
        <rFont val="Neue Haas Grotesk Text Pro"/>
        <family val="2"/>
      </rPr>
      <t xml:space="preserve"> automatically increase in size if the comments are long.  Excel does not allow this functunality with merged cells.</t>
    </r>
  </si>
  <si>
    <t>Section B:  Management of Subconsultants</t>
  </si>
  <si>
    <t>Consultant Business Representative</t>
  </si>
  <si>
    <t>Quality Management (20%)</t>
  </si>
  <si>
    <t>Resource Management (20%)</t>
  </si>
  <si>
    <t>Contract Administration and Compliance (20%)</t>
  </si>
  <si>
    <t>Communication and Relationships (20%)</t>
  </si>
  <si>
    <t>Time Management (20%)</t>
  </si>
  <si>
    <t>Project or Work Order Name</t>
  </si>
  <si>
    <t>Project Name</t>
  </si>
  <si>
    <t>General Information and Contract details</t>
  </si>
  <si>
    <t xml:space="preserve">Section A </t>
  </si>
  <si>
    <t>Section B</t>
  </si>
  <si>
    <t>Section A</t>
  </si>
  <si>
    <t>Section C</t>
  </si>
  <si>
    <t>Consultant Performance Report Summary Database</t>
  </si>
  <si>
    <r>
      <rPr>
        <b/>
        <sz val="11"/>
        <color theme="1"/>
        <rFont val="Neue Haas Grotesk Text Pro"/>
        <family val="2"/>
      </rPr>
      <t xml:space="preserve">Section A – Relationship with Principal </t>
    </r>
    <r>
      <rPr>
        <sz val="11"/>
        <color theme="1"/>
        <rFont val="Neue Haas Grotesk Text Pro"/>
        <family val="2"/>
      </rPr>
      <t xml:space="preserve">
In assessing the Consultant’s relationship with the Principal or Deparmtne contract administration personnel, the following should be considered:
•  Timely resolution of issues through open and effective communication.
•  Non-adversarial approach to dispute resolution with arbitration or litigation reserved as a last resort.
•  Number of instructions issued to the Consultant under the contract.
</t>
    </r>
    <r>
      <rPr>
        <b/>
        <sz val="11"/>
        <color theme="1"/>
        <rFont val="Neue Haas Grotesk Text Pro"/>
        <family val="2"/>
      </rPr>
      <t xml:space="preserve">
Section B – Relationship with community, client and other stakeholders</t>
    </r>
    <r>
      <rPr>
        <sz val="11"/>
        <color theme="1"/>
        <rFont val="Neue Haas Grotesk Text Pro"/>
        <family val="2"/>
      </rPr>
      <t xml:space="preserve">
In assessing the Consultant’s other relationships, the following should be considered:
•  Partnering principles with clients and subconsultants.
•  Complaints management process.
</t>
    </r>
    <r>
      <rPr>
        <b/>
        <sz val="11"/>
        <color theme="1"/>
        <rFont val="Neue Haas Grotesk Text Pro"/>
        <family val="2"/>
      </rPr>
      <t xml:space="preserve">
Section C – Relationship with Contractor</t>
    </r>
    <r>
      <rPr>
        <sz val="11"/>
        <color theme="1"/>
        <rFont val="Neue Haas Grotesk Text Pro"/>
        <family val="2"/>
      </rPr>
      <t xml:space="preserve">
In assessing the Consultant’s relationship with the Contractor, the following should be considered:
•  Timely resolution of issues through open and effective communication.
•  Non-adversarial approach in managing and resolving issues.</t>
    </r>
  </si>
  <si>
    <r>
      <rPr>
        <b/>
        <sz val="11"/>
        <color theme="1"/>
        <rFont val="Neue Haas Grotesk Text Pro"/>
        <family val="2"/>
      </rPr>
      <t>Section A - Monitoring activities</t>
    </r>
    <r>
      <rPr>
        <sz val="11"/>
        <color theme="1"/>
        <rFont val="Neue Haas Grotesk Text Pro"/>
        <family val="2"/>
      </rPr>
      <t xml:space="preserve">
•  Actively managing the construction contract in accordance with the general conditions of contract.
•  Ensuring instructions, directions, variations and the like are issued in accordance with the construction contract.
•  Periodically inspecting the works.
•  Managing the Contractor’s workplace safety, health and environment obligations.
•  Attending site meetings and ensuring appropriate subconsultants attend.
</t>
    </r>
    <r>
      <rPr>
        <b/>
        <sz val="11"/>
        <color theme="1"/>
        <rFont val="Neue Haas Grotesk Text Pro"/>
        <family val="2"/>
      </rPr>
      <t>Section B - Use of Policies and Procedures and Initiatives:</t>
    </r>
    <r>
      <rPr>
        <sz val="11"/>
        <color theme="1"/>
        <rFont val="Neue Haas Grotesk Text Pro"/>
        <family val="2"/>
      </rPr>
      <t xml:space="preserve">
•  Construction contract documents comply with and where appropriate include relevant Government and Department policies and requirements.
•  Compliance with consultancy contract including relevant Government and Department policies and requirements.
•  Compliance with the administrative and legal requirements of the contract, including timely requests for information or the provision of information such as time programmes, drawings, reports or other documentation.</t>
    </r>
  </si>
  <si>
    <r>
      <rPr>
        <b/>
        <sz val="11"/>
        <color theme="1"/>
        <rFont val="Neue Haas Grotesk Text Pro"/>
        <family val="2"/>
      </rPr>
      <t>Section A – Variation from estimated due date of deliverable</t>
    </r>
    <r>
      <rPr>
        <sz val="11"/>
        <color theme="1"/>
        <rFont val="Neue Haas Grotesk Text Pro"/>
        <family val="2"/>
      </rPr>
      <t xml:space="preserve">
Consultant's are assessed on their ability to calculate and use contingency time to deal with unforeseen delays during the contract.  The CPR assesses performance against this criterion by comparing the actual date of completion (including approved extensions of time) with the revised date for completion, as a percentage of the total duration of the contract.  
</t>
    </r>
    <r>
      <rPr>
        <b/>
        <sz val="11"/>
        <color theme="1"/>
        <rFont val="Neue Haas Grotesk Text Pro"/>
        <family val="2"/>
      </rPr>
      <t xml:space="preserve">
Section B - Qualitative aspects of Time Management
</t>
    </r>
    <r>
      <rPr>
        <sz val="11"/>
        <color theme="1"/>
        <rFont val="Neue Haas Grotesk Text Pro"/>
        <family val="2"/>
      </rPr>
      <t>In assessing the Consultant’s time management performance, the following should be considered:
•  Management of the time programme.
•  Resourcing.
•  Progress reports.
•  Fair consideration of delays caused by other parties.</t>
    </r>
  </si>
  <si>
    <t>Commitment to timley resolution of issues through open and effective communication.</t>
  </si>
  <si>
    <t>Adequate complaints management process; including the timely resolution of customer or community complaints.</t>
  </si>
  <si>
    <t>Adoption and commitment to the principles of partnering with clients and sub-consultants.</t>
  </si>
  <si>
    <t>Number of instructions issued to the consultant under the contract.</t>
  </si>
  <si>
    <t>Commitment to timely resolution of issues through open and effective communication including a non- adversarial approach to dispute resolution with arbitration or litigation reserved as a last resort.</t>
  </si>
  <si>
    <t>Compliance with and co-operation in the application of government and Finance policies, procedures and initiatives that are included in the primary contract and when appropriate included in any subsequent or secondary contract  that forms part of the project.</t>
  </si>
  <si>
    <t>Compliance with the contract concerning timely requests for information or the provision of information such as time programmes, drawings, reports or other documentation.</t>
  </si>
  <si>
    <t>Monitoring the workplace safety, health and environment management obligations under the contract and ensuring copies of the Contractor's Safety Management Plan, Safe Work Procedures and it's monthly audits are available on site (construction) or to the project (other).</t>
  </si>
  <si>
    <t>Attending site, project and other meetings and ensuring the appropriate personnel, consultants and sub consultants also attend.</t>
  </si>
  <si>
    <t>Periodically inspecting the works / reviewing the works.</t>
  </si>
  <si>
    <t>Ensuring any claims for variations, payments, requests for information and the like issued by the consultant are dealt with in a timely manner and in accordance with the conditions of the contract/s.</t>
  </si>
  <si>
    <t>Ensuring instructions, directions, variations and the like are issued in accordance with the contract/s and are available to the Principal's Representative.</t>
  </si>
  <si>
    <t>Actively managing the contract/s in accordance with the applicable general conditions of contract.</t>
  </si>
  <si>
    <t>Provision of services to an Good quality.</t>
  </si>
  <si>
    <t>Timely completion of sub-consultant services and work.</t>
  </si>
  <si>
    <t>Coordination of interdependent services.</t>
  </si>
  <si>
    <t>Ability to maintain effective and cooperative relationships with subconsultants.</t>
  </si>
  <si>
    <t>Observance of equitable terms of payment for all parties in the payment chain.</t>
  </si>
  <si>
    <t>Making payment to all sub consultants and suppliers in accordance with legislation and the conditions of their engagement or contract.</t>
  </si>
  <si>
    <t>Ability to meet programmed milestones.</t>
  </si>
  <si>
    <r>
      <t>Planning, coordination &amp; execution of activities in line with the time programme</t>
    </r>
    <r>
      <rPr>
        <i/>
        <sz val="11"/>
        <color indexed="8"/>
        <rFont val="Neue Haas Grotesk Text Pro"/>
        <family val="2"/>
      </rPr>
      <t xml:space="preserve"> (if applicable)</t>
    </r>
    <r>
      <rPr>
        <sz val="11"/>
        <color theme="1"/>
        <rFont val="Neue Haas Grotesk Text Pro"/>
        <family val="2"/>
      </rPr>
      <t>.</t>
    </r>
  </si>
  <si>
    <r>
      <t>Updating of time programme to account for unforeseen delays</t>
    </r>
    <r>
      <rPr>
        <i/>
        <sz val="11"/>
        <color indexed="8"/>
        <rFont val="Neue Haas Grotesk Text Pro"/>
        <family val="2"/>
      </rPr>
      <t xml:space="preserve"> (if applicable)</t>
    </r>
    <r>
      <rPr>
        <sz val="11"/>
        <color theme="1"/>
        <rFont val="Neue Haas Grotesk Text Pro"/>
        <family val="2"/>
      </rPr>
      <t>.</t>
    </r>
  </si>
  <si>
    <t>Timely allocation of appropriate resources to critical activities.</t>
  </si>
  <si>
    <r>
      <t>Timely submission of progress reports</t>
    </r>
    <r>
      <rPr>
        <i/>
        <sz val="11"/>
        <color indexed="8"/>
        <rFont val="Neue Haas Grotesk Text Pro"/>
        <family val="2"/>
      </rPr>
      <t xml:space="preserve"> (if applicable)</t>
    </r>
    <r>
      <rPr>
        <sz val="11"/>
        <color theme="1"/>
        <rFont val="Neue Haas Grotesk Text Pro"/>
        <family val="2"/>
      </rPr>
      <t>.</t>
    </r>
  </si>
  <si>
    <r>
      <t xml:space="preserve">Overall progress of the project throughout the phase </t>
    </r>
    <r>
      <rPr>
        <i/>
        <sz val="11"/>
        <color indexed="8"/>
        <rFont val="Neue Haas Grotesk Text Pro"/>
        <family val="2"/>
      </rPr>
      <t>(if applicable)</t>
    </r>
    <r>
      <rPr>
        <sz val="11"/>
        <color theme="1"/>
        <rFont val="Neue Haas Grotesk Text Pro"/>
        <family val="2"/>
      </rPr>
      <t>.</t>
    </r>
  </si>
  <si>
    <t>Documents prepared for any contract/s are fit for purpose, complete, comply with and where appropriate include relevant State government and Finance policies, requirements legislation, industry standards and Australian Awards.</t>
  </si>
  <si>
    <t>Reviews, reports and performance measures delivered in accordance with the brief / scope including timely submission of claims for payment, variation claims, extensions of time. the adequacy of supporting documentation etc.</t>
  </si>
  <si>
    <t>Overall compliance with brief / scope.</t>
  </si>
  <si>
    <t>Quality of service and or work including conformance with specified performance criteria.</t>
  </si>
  <si>
    <t>Design and Documentation Review at key stages (rating to be obtained from Building Research and Technical Services).</t>
  </si>
  <si>
    <t>Adherence to budget including overall compliance with project costs including periodic reporting.</t>
  </si>
  <si>
    <t>Achievement of expected value for money under the contract.</t>
  </si>
  <si>
    <t>Amount of rework required from the consultant.</t>
  </si>
  <si>
    <t>Need to engage another consultant to undertake additional or remedial work.</t>
  </si>
  <si>
    <t>Extent of involvement required from the Principal to achieve the desired standard of work.</t>
  </si>
  <si>
    <t>Extent of the consultant's compliance with a specified quality systems standard and, where there is a requirement to have one, with the project quality plan.</t>
  </si>
  <si>
    <t>Results of quality design and project reviews for the project.</t>
  </si>
  <si>
    <t xml:space="preserve">The number of repetitions of non-conformance. </t>
  </si>
  <si>
    <t>Ability of the quality system to identify and deal with non-conformances and conditions adverse to quality.</t>
  </si>
  <si>
    <r>
      <t xml:space="preserve">Management of on / off site and project personnel </t>
    </r>
    <r>
      <rPr>
        <i/>
        <sz val="11"/>
        <color indexed="8"/>
        <rFont val="Neue Haas Grotesk Text Pro"/>
        <family val="2"/>
      </rPr>
      <t>(if applicable).</t>
    </r>
  </si>
  <si>
    <t>Adherence to site rules and procedures.</t>
  </si>
  <si>
    <t>Adequacy of the number of personnel engaged by the consultant to effectively carry out and progress the work.</t>
  </si>
  <si>
    <t>Comparability of skills and experience of the staff assigned to the project with those nominated in the bid for the work.</t>
  </si>
  <si>
    <t>Suitability of staff, management, administrative, design, technical or industry skills and overall experience relevant to the tasks undertaken.</t>
  </si>
  <si>
    <t>Full compliance with legal and contractual obligations affecting selection of sub consultants .</t>
  </si>
  <si>
    <t>OSH Panel</t>
  </si>
  <si>
    <t>Interior Fitout &amp; Workplace Design Panel</t>
  </si>
  <si>
    <t>Engineering and Building Services Panel</t>
  </si>
  <si>
    <t>= If this criteria is not relevant at this time select Not Applicable</t>
  </si>
  <si>
    <t>Performance Score</t>
  </si>
  <si>
    <t>Percentage</t>
  </si>
  <si>
    <t>Performance Rating</t>
  </si>
  <si>
    <t>Handover</t>
  </si>
  <si>
    <t>In Construction</t>
  </si>
  <si>
    <t>Reason for performance report</t>
  </si>
  <si>
    <t>Commencement date</t>
  </si>
  <si>
    <t>Number of days to deliver</t>
  </si>
  <si>
    <t>Days late</t>
  </si>
  <si>
    <t>Reporting / Approving Officer Comments</t>
  </si>
  <si>
    <r>
      <rPr>
        <b/>
        <sz val="11"/>
        <color theme="1"/>
        <rFont val="Neue Haas Grotesk Text Pro"/>
        <family val="2"/>
      </rPr>
      <t>Section A – Standard of Service</t>
    </r>
    <r>
      <rPr>
        <sz val="11"/>
        <color theme="1"/>
        <rFont val="Neue Haas Grotesk Text Pro"/>
        <family val="2"/>
      </rPr>
      <t xml:space="preserve">
The Consultant’s standard of service will generally be measured against the requirements set out in the conditions of engagement documentation.  The following should also be considered: 
•  Compliance with the specified brief.
•  Financial considerations.
•  Extent to which review and rework is required.
</t>
    </r>
    <r>
      <rPr>
        <b/>
        <sz val="11"/>
        <color theme="1"/>
        <rFont val="Neue Haas Grotesk Text Pro"/>
        <family val="2"/>
      </rPr>
      <t xml:space="preserve">Section B – Quality Management Systems
</t>
    </r>
    <r>
      <rPr>
        <sz val="11"/>
        <color theme="1"/>
        <rFont val="Neue Haas Grotesk Text Pro"/>
        <family val="2"/>
      </rPr>
      <t>The Consultant’s quality management systems, will generally be measured against the scope of service and the Consultant’s quality system implementation including: 
•  Specified quality systems and/or project quality plan.
•  Quality design and project reviews.
•  Non-conformances.
The Building and Technical Services team are able to provide helpful insight too, so touch base with them at design.reviews@finance.wa.gov.au.</t>
    </r>
  </si>
  <si>
    <r>
      <rPr>
        <b/>
        <sz val="11"/>
        <color theme="1"/>
        <rFont val="Neue Haas Grotesk Text Pro"/>
        <family val="2"/>
      </rPr>
      <t>Section A – Management and Suitability of Personnel</t>
    </r>
    <r>
      <rPr>
        <sz val="11"/>
        <color theme="1"/>
        <rFont val="Neue Haas Grotesk Text Pro"/>
        <family val="2"/>
      </rPr>
      <t xml:space="preserve">
The Consultant’s management of personnel is measured by the Consultant’s ability to assign and manage appropriate staff to ensure cooperative and effective performance, including: 
•  Resourcing and management of personnel. 
•  Suitability of staff.
•  Adherence to site rules and procedures.
</t>
    </r>
    <r>
      <rPr>
        <b/>
        <sz val="11"/>
        <color theme="1"/>
        <rFont val="Neue Haas Grotesk Text Pro"/>
        <family val="2"/>
      </rPr>
      <t xml:space="preserve">
Section B – Management of Subconsultants
</t>
    </r>
    <r>
      <rPr>
        <sz val="11"/>
        <color theme="1"/>
        <rFont val="Neue Haas Grotesk Text Pro"/>
        <family val="2"/>
      </rPr>
      <t>The Consultant’s management of subconsultants is measured through the Consultant’s ability to coordinate and manage both on and off-site subconsultants to ensure effective performance.  This includes:
•  Legal and contractual obligations, including payment of subconsultants.
•  Management of subconsultants.
•  Quality of services.
•  Coordination of interdependent services.
The Building and Technical Services team are able to provide helpful insight too, so touch base with them at design.reviews@finance.wa.gov.au.</t>
    </r>
  </si>
  <si>
    <t>The BaTS team can provide valuable input into the Quality Management criteria</t>
  </si>
  <si>
    <t>The BaTS team can provide valuable input into the Resource Management criteria</t>
  </si>
  <si>
    <t>Contract Administration and Compliance</t>
  </si>
  <si>
    <t>The sheet has 2 purposes the first is for the contract general information to be recorded.  The second is for the assessor to fill our the questionnaire to allow the consultants performance to be recorded.  All of the formula in this sheet are driven and linked to the calculations on BMW Workings Sheet.  Prior to changing any text it is important to ensure that it is just text that you are changing and that you are not overriding all formulas.</t>
  </si>
  <si>
    <t>The Summary and Additional comments worksheet is used to give an overview of the consultants performance and overscore rating.  This is the sheet that is sent out to the consultant to advise them of their performance.  The only cells that users have access to on this sheet are the grey ones that can be used to added their comments.  The formulas on this sheet are driven by the Contract Info and Criteria Sheet and the BMW workings sheet.  If changing anything, it is important to ensure that you are not compromising any formula's or links to other cells as this could affect their overall score.</t>
  </si>
  <si>
    <t>The BMW workings worksheets is the mechanics behind how the report works.   It is important that you fully understand what you are changing, adding or deleting prior to touching anything on this page as you could break the workbook.
The BMW workings is the calculation for the overall performance score, and the scores for the individual criteria.  It works out how the are weighted within the criteria and then how to apply that weighting to the overall score.
The worksheet is built predominantly on IF statements  and  average formulas.</t>
  </si>
  <si>
    <t xml:space="preserve">To change the weighted average for each topic you just need to enter the new weightings into the grey cells in the "Weighting matrix".  Located in the BMW Workings sheet at A91.  The new weighting will flow through and apply to the required areas.  Always ensure that the total of the averages is 100.  </t>
  </si>
  <si>
    <t>Report Used</t>
  </si>
  <si>
    <t>Consultant Comments</t>
  </si>
  <si>
    <t>Well below the acceptable standard of performance.  Comments must be provided to explain how the supplier performed so poorly.</t>
  </si>
  <si>
    <t>Applicable</t>
  </si>
  <si>
    <t>Mostly meets the acceptable standard of performance but has some weaknesses.</t>
  </si>
  <si>
    <t>Meets the acceptable standard of performance.</t>
  </si>
  <si>
    <t>GUIDE NOTES</t>
  </si>
  <si>
    <t>Communications and Relationships (20%)</t>
  </si>
  <si>
    <t>Comments by Consultants (including, what could Finance have done differently to improve the outcome of the project)</t>
  </si>
  <si>
    <t>Date response sent to Consultant:</t>
  </si>
  <si>
    <t>Date report sent to Consultant:</t>
  </si>
  <si>
    <t>Email and signed CPR to Consultant contained in project TRIM fol;der</t>
  </si>
  <si>
    <t>Correspondence contained in project TRIM fol;der</t>
  </si>
  <si>
    <t>Final Agreed Performance Rating (changes made in consultation with the Consultant (if applicable: detail original score and criteria ratings that have changed as a result of the Consultant's right of response))</t>
  </si>
  <si>
    <t>Definitions</t>
  </si>
  <si>
    <t>Often exceeds the acceptable standard of performance.</t>
  </si>
  <si>
    <t>Well above the acceptable standard of performance.  Comments must be provided to explain how the supplier consistently exceeded the requirements.</t>
  </si>
  <si>
    <t>Comments must be provided to explain why this criterion is not applicable</t>
  </si>
  <si>
    <r>
      <t>Approving Officer</t>
    </r>
    <r>
      <rPr>
        <sz val="8"/>
        <color theme="1"/>
        <rFont val="Neue Haas Grotesk Text Pro"/>
        <family val="2"/>
      </rPr>
      <t xml:space="preserve"> </t>
    </r>
    <r>
      <rPr>
        <i/>
        <sz val="8"/>
        <color theme="1"/>
        <rFont val="Neue Haas Grotesk Text Pro"/>
        <family val="2"/>
      </rPr>
      <t>(Level 8 or higher)</t>
    </r>
  </si>
  <si>
    <r>
      <t>Date of Report</t>
    </r>
    <r>
      <rPr>
        <i/>
        <sz val="11"/>
        <color theme="1"/>
        <rFont val="Neue Haas Grotesk Text Pro"/>
        <family val="2"/>
      </rPr>
      <t xml:space="preserve"> </t>
    </r>
    <r>
      <rPr>
        <i/>
        <sz val="8"/>
        <color rgb="FF000000"/>
        <rFont val="Neue Haas Grotesk Text Pro"/>
        <family val="2"/>
      </rPr>
      <t>(dd/mm/yyyy)</t>
    </r>
  </si>
  <si>
    <r>
      <t>Project Category</t>
    </r>
    <r>
      <rPr>
        <sz val="8"/>
        <color theme="1"/>
        <rFont val="Neue Haas Grotesk Text Pro"/>
        <family val="2"/>
      </rPr>
      <t xml:space="preserve"> </t>
    </r>
    <r>
      <rPr>
        <i/>
        <sz val="8"/>
        <color theme="1"/>
        <rFont val="Neue Haas Grotesk Text Pro"/>
        <family val="2"/>
      </rPr>
      <t>(PM Framework)</t>
    </r>
  </si>
  <si>
    <r>
      <rPr>
        <sz val="11"/>
        <color theme="1"/>
        <rFont val="Neue Haas Grotesk Text Pro"/>
        <family val="2"/>
      </rPr>
      <t>Consultant's Contract Award Date</t>
    </r>
    <r>
      <rPr>
        <i/>
        <sz val="8"/>
        <color theme="1"/>
        <rFont val="Neue Haas Grotesk Text Pro"/>
        <family val="2"/>
      </rPr>
      <t xml:space="preserve"> </t>
    </r>
    <r>
      <rPr>
        <i/>
        <sz val="8"/>
        <color rgb="FF000000"/>
        <rFont val="Neue Haas Grotesk Text Pro"/>
        <family val="2"/>
      </rPr>
      <t>(dd/mm/yyyy)</t>
    </r>
  </si>
  <si>
    <t>standard</t>
  </si>
  <si>
    <t>Construction Tender Award</t>
  </si>
  <si>
    <t>Project Handover</t>
  </si>
  <si>
    <t xml:space="preserve"> Percentage</t>
  </si>
  <si>
    <t xml:space="preserve">Project Planning </t>
  </si>
  <si>
    <t>Version 3</t>
  </si>
  <si>
    <t>Effective date:  1 July 2025</t>
  </si>
  <si>
    <t>TRIM Ref:   07888772</t>
  </si>
  <si>
    <r>
      <t xml:space="preserve">Contract or Purchase Order No. </t>
    </r>
    <r>
      <rPr>
        <i/>
        <sz val="8"/>
        <color theme="1"/>
        <rFont val="Neue Haas Grotesk Text Pro"/>
        <family val="2"/>
      </rPr>
      <t>(as per Ready Contracts or Mainsaver)</t>
    </r>
  </si>
  <si>
    <r>
      <t>Project or Work Order No.</t>
    </r>
    <r>
      <rPr>
        <i/>
        <sz val="8"/>
        <color theme="1"/>
        <rFont val="Neue Haas Grotesk Text Pro"/>
        <family val="2"/>
      </rPr>
      <t xml:space="preserve"> (as per Ready Contracts or Mainsaver)</t>
    </r>
  </si>
  <si>
    <t xml:space="preserve">                                                                Consultant Performance Report
                                                           (architectural contracts)                        </t>
  </si>
  <si>
    <t xml:space="preserve">                                                       Consultant Performance Report Summary
                                                     (architectural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</si>
</sst>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_(* #,##0.00_);_(* \(#,##0.00\);_(* &quot;-&quot;??_);_(@_)"/>
    <numFmt numFmtId="165" formatCode="0.0%"/>
    <numFmt numFmtId="166" formatCode="_-* #,##0.0_-;\-* #,##0.0_-;_-* &quot;-&quot;??_-;_-@_-"/>
    <numFmt numFmtId="167" formatCode="d/mm/yyyy;@"/>
    <numFmt numFmtId="168" formatCode="0.0"/>
    <numFmt numFmtId="169" formatCode="0.0000"/>
    <numFmt numFmtId="170" formatCode="0;[Red]0"/>
  </numFmts>
  <fonts count="62" x14ac:knownFonts="1">
    <font>
      <sz val="11"/>
      <color theme="1"/>
      <name val="Calibri"/>
      <family val="2"/>
      <scheme val="minor"/>
    </font>
    <font>
      <b/>
      <sz val="11"/>
      <color indexed="8"/>
      <name val="Calibri"/>
      <family val="2"/>
    </font>
    <font>
      <sz val="11"/>
      <name val="Arial Narrow"/>
      <family val="2"/>
    </font>
    <font>
      <sz val="11"/>
      <color indexed="10"/>
      <name val="Arial Narrow"/>
      <family val="2"/>
    </font>
    <font>
      <b/>
      <sz val="11"/>
      <color indexed="10"/>
      <name val="Arial Narrow"/>
      <family val="2"/>
    </font>
    <font>
      <b/>
      <sz val="11"/>
      <color indexed="10"/>
      <name val="Calibri"/>
      <family val="2"/>
    </font>
    <font>
      <sz val="11"/>
      <color indexed="10"/>
      <name val="Calibri"/>
      <family val="2"/>
    </font>
    <font>
      <sz val="11"/>
      <color theme="1"/>
      <name val="Calibri"/>
      <family val="2"/>
      <scheme val="minor"/>
    </font>
    <font>
      <sz val="10"/>
      <color theme="1"/>
      <name val="Arial"/>
      <family val="2"/>
    </font>
    <font>
      <b/>
      <sz val="11"/>
      <color theme="1"/>
      <name val="Calibri"/>
      <family val="2"/>
      <scheme val="minor"/>
    </font>
    <font>
      <b/>
      <sz val="14"/>
      <color theme="0"/>
      <name val="Calibri"/>
      <family val="2"/>
      <scheme val="minor"/>
    </font>
    <font>
      <sz val="11"/>
      <color theme="0"/>
      <name val="Calibri"/>
      <family val="2"/>
      <scheme val="minor"/>
    </font>
    <font>
      <b/>
      <sz val="14"/>
      <color rgb="FFFF0000"/>
      <name val="Calibri"/>
      <family val="2"/>
      <scheme val="minor"/>
    </font>
    <font>
      <b/>
      <sz val="16"/>
      <color rgb="FFFF0000"/>
      <name val="Calibri"/>
      <family val="2"/>
      <scheme val="minor"/>
    </font>
    <font>
      <sz val="11"/>
      <color rgb="FF000000"/>
      <name val="Calibri"/>
      <family val="2"/>
    </font>
    <font>
      <b/>
      <sz val="11"/>
      <color rgb="FF000000"/>
      <name val="Calibri"/>
      <family val="2"/>
    </font>
    <font>
      <b/>
      <sz val="18"/>
      <color theme="0"/>
      <name val="Neue Haas Grotesk Text Pro"/>
      <family val="2"/>
    </font>
    <font>
      <b/>
      <sz val="8"/>
      <name val="Neue Haas Grotesk Text Pro"/>
      <family val="2"/>
    </font>
    <font>
      <sz val="11"/>
      <color theme="1"/>
      <name val="Neue Haas Grotesk Text Pro"/>
      <family val="2"/>
    </font>
    <font>
      <b/>
      <u/>
      <sz val="11"/>
      <color theme="1"/>
      <name val="Neue Haas Grotesk Text Pro"/>
      <family val="2"/>
    </font>
    <font>
      <sz val="11"/>
      <name val="Neue Haas Grotesk Text Pro"/>
      <family val="2"/>
    </font>
    <font>
      <i/>
      <sz val="11"/>
      <color indexed="8"/>
      <name val="Neue Haas Grotesk Text Pro"/>
      <family val="2"/>
    </font>
    <font>
      <i/>
      <sz val="11"/>
      <color theme="1"/>
      <name val="Neue Haas Grotesk Text Pro"/>
      <family val="2"/>
    </font>
    <font>
      <i/>
      <sz val="10"/>
      <color theme="1"/>
      <name val="Neue Haas Grotesk Text Pro"/>
      <family val="2"/>
    </font>
    <font>
      <b/>
      <sz val="11"/>
      <color theme="1"/>
      <name val="Neue Haas Grotesk Text Pro"/>
      <family val="2"/>
    </font>
    <font>
      <b/>
      <sz val="11"/>
      <name val="Neue Haas Grotesk Text Pro"/>
      <family val="2"/>
    </font>
    <font>
      <b/>
      <sz val="14"/>
      <color theme="0"/>
      <name val="Neue Haas Grotesk Text Pro"/>
      <family val="2"/>
    </font>
    <font>
      <b/>
      <sz val="12"/>
      <color theme="0"/>
      <name val="Neue Haas Grotesk Text Pro"/>
      <family val="2"/>
    </font>
    <font>
      <i/>
      <sz val="11"/>
      <name val="Neue Haas Grotesk Text Pro"/>
      <family val="2"/>
    </font>
    <font>
      <sz val="10"/>
      <color theme="1"/>
      <name val="Neue Haas Grotesk Text Pro"/>
      <family val="2"/>
    </font>
    <font>
      <sz val="11"/>
      <color theme="0"/>
      <name val="Neue Haas Grotesk Text Pro"/>
      <family val="2"/>
    </font>
    <font>
      <i/>
      <sz val="10"/>
      <color indexed="8"/>
      <name val="Neue Haas Grotesk Text Pro"/>
      <family val="2"/>
    </font>
    <font>
      <sz val="11"/>
      <color indexed="8"/>
      <name val="Neue Haas Grotesk Text Pro"/>
      <family val="2"/>
    </font>
    <font>
      <b/>
      <i/>
      <sz val="11"/>
      <color indexed="8"/>
      <name val="Neue Haas Grotesk Text Pro"/>
      <family val="2"/>
    </font>
    <font>
      <sz val="9"/>
      <color theme="1"/>
      <name val="Neue Haas Grotesk Text Pro"/>
      <family val="2"/>
    </font>
    <font>
      <sz val="10"/>
      <name val="Neue Haas Grotesk Text Pro"/>
      <family val="2"/>
    </font>
    <font>
      <sz val="8"/>
      <color theme="1"/>
      <name val="Neue Haas Grotesk Text Pro"/>
      <family val="2"/>
    </font>
    <font>
      <b/>
      <sz val="11"/>
      <color theme="0"/>
      <name val="Neue Haas Grotesk Text Pro"/>
      <family val="2"/>
    </font>
    <font>
      <b/>
      <i/>
      <sz val="11"/>
      <name val="Neue Haas Grotesk Text Pro"/>
      <family val="2"/>
    </font>
    <font>
      <b/>
      <i/>
      <sz val="11"/>
      <color theme="1"/>
      <name val="Neue Haas Grotesk Text Pro"/>
      <family val="2"/>
    </font>
    <font>
      <i/>
      <u/>
      <sz val="11"/>
      <color theme="1"/>
      <name val="Neue Haas Grotesk Text Pro"/>
      <family val="2"/>
    </font>
    <font>
      <b/>
      <u/>
      <sz val="14"/>
      <color theme="1"/>
      <name val="Neue Haas Grotesk Text Pro"/>
      <family val="2"/>
    </font>
    <font>
      <b/>
      <i/>
      <sz val="11"/>
      <color theme="0"/>
      <name val="Neue Haas Grotesk Text Pro"/>
      <family val="2"/>
    </font>
    <font>
      <i/>
      <sz val="11"/>
      <color rgb="FFE4E4E4"/>
      <name val="Neue Haas Grotesk Text Pro"/>
      <family val="2"/>
    </font>
    <font>
      <b/>
      <sz val="10"/>
      <color theme="1"/>
      <name val="Neue Haas Grotesk Text Pro"/>
      <family val="2"/>
    </font>
    <font>
      <b/>
      <sz val="10"/>
      <color theme="0"/>
      <name val="Neue Haas Grotesk Text Pro"/>
      <family val="2"/>
    </font>
    <font>
      <sz val="10"/>
      <color theme="0"/>
      <name val="Neue Haas Grotesk Text Pro"/>
      <family val="2"/>
    </font>
    <font>
      <b/>
      <sz val="16"/>
      <color theme="1"/>
      <name val="Neue Haas Grotesk Text Pro"/>
      <family val="2"/>
    </font>
    <font>
      <b/>
      <i/>
      <sz val="16"/>
      <color theme="1"/>
      <name val="Neue Haas Grotesk Text Pro"/>
      <family val="2"/>
    </font>
    <font>
      <sz val="16"/>
      <color theme="1"/>
      <name val="Neue Haas Grotesk Text Pro"/>
      <family val="2"/>
    </font>
    <font>
      <b/>
      <sz val="20"/>
      <color theme="0"/>
      <name val="Neue Haas Grotesk Text Pro"/>
      <family val="2"/>
    </font>
    <font>
      <b/>
      <sz val="12"/>
      <color theme="1"/>
      <name val="Neue Haas Grotesk Text Pro"/>
      <family val="2"/>
    </font>
    <font>
      <b/>
      <u/>
      <sz val="12"/>
      <color theme="1"/>
      <name val="Neue Haas Grotesk Text Pro"/>
      <family val="2"/>
    </font>
    <font>
      <b/>
      <i/>
      <sz val="10"/>
      <color rgb="FF008F9E"/>
      <name val="Neue Haas Grotesk Text Pro"/>
      <family val="2"/>
    </font>
    <font>
      <sz val="11"/>
      <color rgb="FF008F9E"/>
      <name val="Neue Haas Grotesk Text Pro"/>
      <family val="2"/>
    </font>
    <font>
      <b/>
      <sz val="10"/>
      <name val="Neue Haas Grotesk Text Pro"/>
      <family val="2"/>
    </font>
    <font>
      <u/>
      <sz val="11"/>
      <color theme="10"/>
      <name val="Calibri"/>
      <family val="2"/>
      <scheme val="minor"/>
    </font>
    <font>
      <u/>
      <sz val="11"/>
      <color rgb="FFFF0000"/>
      <name val="Neue Haas Grotesk Text Pro"/>
      <family val="2"/>
    </font>
    <font>
      <b/>
      <sz val="8.5"/>
      <color rgb="FFED7D31"/>
      <name val="Neue Haas Grotesk Text Pro"/>
      <family val="2"/>
    </font>
    <font>
      <b/>
      <sz val="9"/>
      <color rgb="FFED7D31"/>
      <name val="Neue Haas Grotesk Text Pro"/>
      <family val="2"/>
    </font>
    <font>
      <i/>
      <sz val="8"/>
      <color theme="1"/>
      <name val="Neue Haas Grotesk Text Pro"/>
      <family val="2"/>
    </font>
    <font>
      <i/>
      <sz val="8"/>
      <color rgb="FF000000"/>
      <name val="Neue Haas Grotesk Text Pro"/>
      <family val="2"/>
    </font>
  </fonts>
  <fills count="21">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749992370372631"/>
        <bgColor indexed="64"/>
      </patternFill>
    </fill>
    <fill>
      <patternFill patternType="solid">
        <fgColor rgb="FF2D941C"/>
        <bgColor indexed="64"/>
      </patternFill>
    </fill>
    <fill>
      <patternFill patternType="solid">
        <fgColor rgb="FF0DB400"/>
        <bgColor indexed="64"/>
      </patternFill>
    </fill>
    <fill>
      <patternFill patternType="solid">
        <fgColor rgb="FFFD411B"/>
        <bgColor indexed="64"/>
      </patternFill>
    </fill>
    <fill>
      <patternFill patternType="solid">
        <fgColor rgb="FFFF0000"/>
        <bgColor indexed="64"/>
      </patternFill>
    </fill>
    <fill>
      <patternFill patternType="solid">
        <fgColor rgb="FFE86489"/>
        <bgColor indexed="64"/>
      </patternFill>
    </fill>
    <fill>
      <patternFill patternType="solid">
        <fgColor rgb="FF008F9E"/>
        <bgColor indexed="64"/>
      </patternFill>
    </fill>
    <fill>
      <patternFill patternType="solid">
        <fgColor rgb="FFDBF2F2"/>
        <bgColor indexed="64"/>
      </patternFill>
    </fill>
    <fill>
      <patternFill patternType="solid">
        <fgColor rgb="FF44546A"/>
        <bgColor indexed="64"/>
      </patternFill>
    </fill>
    <fill>
      <patternFill patternType="solid">
        <fgColor rgb="FFED7D31"/>
        <bgColor indexed="64"/>
      </patternFill>
    </fill>
    <fill>
      <patternFill patternType="solid">
        <fgColor rgb="FFFBE5D6"/>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164" fontId="7" fillId="0" borderId="0" applyFont="0" applyFill="0" applyBorder="0" applyAlignment="0" applyProtection="0"/>
    <xf numFmtId="44" fontId="7" fillId="0" borderId="0" applyFont="0" applyFill="0" applyBorder="0" applyAlignment="0" applyProtection="0"/>
    <xf numFmtId="0" fontId="8" fillId="0" borderId="0"/>
    <xf numFmtId="9" fontId="7" fillId="0" borderId="0" applyFont="0" applyFill="0" applyBorder="0" applyAlignment="0" applyProtection="0"/>
    <xf numFmtId="0" fontId="56" fillId="0" borderId="0" applyNumberFormat="0" applyFill="0" applyBorder="0" applyAlignment="0" applyProtection="0"/>
  </cellStyleXfs>
  <cellXfs count="398">
    <xf numFmtId="0" fontId="0" fillId="0" borderId="0" xfId="0"/>
    <xf numFmtId="0" fontId="9" fillId="0" borderId="0" xfId="0" applyFont="1" applyAlignment="1">
      <alignment wrapText="1"/>
    </xf>
    <xf numFmtId="0" fontId="9" fillId="0" borderId="0" xfId="0" applyFont="1"/>
    <xf numFmtId="0" fontId="0" fillId="0" borderId="0" xfId="0" applyAlignment="1">
      <alignment vertical="top" wrapText="1"/>
    </xf>
    <xf numFmtId="0" fontId="9" fillId="0" borderId="0" xfId="0" applyFont="1" applyAlignment="1">
      <alignment vertical="top"/>
    </xf>
    <xf numFmtId="0" fontId="0" fillId="0" borderId="0" xfId="0" applyAlignment="1">
      <alignment wrapText="1"/>
    </xf>
    <xf numFmtId="0" fontId="9" fillId="0" borderId="0" xfId="0" applyFont="1" applyAlignment="1">
      <alignment vertical="top" wrapText="1"/>
    </xf>
    <xf numFmtId="169" fontId="9" fillId="0" borderId="0" xfId="0" applyNumberFormat="1" applyFont="1"/>
    <xf numFmtId="0" fontId="2" fillId="4" borderId="0" xfId="0" applyFont="1" applyFill="1" applyAlignment="1">
      <alignment horizontal="left" vertical="top" wrapText="1"/>
    </xf>
    <xf numFmtId="0" fontId="12" fillId="0" borderId="0" xfId="0" applyFont="1"/>
    <xf numFmtId="0" fontId="13" fillId="0" borderId="0" xfId="0" applyFont="1"/>
    <xf numFmtId="0" fontId="18" fillId="0" borderId="0" xfId="0" applyFont="1" applyAlignment="1">
      <alignment horizontal="left" vertical="top"/>
    </xf>
    <xf numFmtId="0" fontId="18" fillId="0" borderId="0" xfId="0" applyFont="1"/>
    <xf numFmtId="0" fontId="19" fillId="0" borderId="0" xfId="0" applyFont="1" applyAlignment="1">
      <alignment horizontal="left" vertical="top"/>
    </xf>
    <xf numFmtId="0" fontId="20" fillId="0" borderId="9" xfId="0" applyFont="1" applyBorder="1" applyAlignment="1">
      <alignment horizontal="left" vertical="top" wrapText="1"/>
    </xf>
    <xf numFmtId="9" fontId="24" fillId="0" borderId="14" xfId="4" applyFont="1" applyFill="1" applyBorder="1" applyAlignment="1" applyProtection="1">
      <alignment horizontal="center"/>
    </xf>
    <xf numFmtId="9" fontId="24" fillId="0" borderId="9" xfId="4" applyFont="1" applyFill="1" applyBorder="1" applyAlignment="1" applyProtection="1"/>
    <xf numFmtId="0" fontId="18" fillId="0" borderId="9" xfId="0" applyFont="1" applyBorder="1" applyAlignment="1">
      <alignment horizontal="left" vertical="top" wrapText="1"/>
    </xf>
    <xf numFmtId="0" fontId="35" fillId="0" borderId="0" xfId="0" applyFont="1" applyAlignment="1">
      <alignment horizontal="left" vertical="center" wrapText="1"/>
    </xf>
    <xf numFmtId="0" fontId="17" fillId="0" borderId="0" xfId="0" applyFont="1" applyAlignment="1">
      <alignment horizontal="left" vertical="center" wrapText="1"/>
    </xf>
    <xf numFmtId="0" fontId="16" fillId="0" borderId="0" xfId="0" applyFont="1" applyAlignment="1">
      <alignment vertical="center" wrapText="1"/>
    </xf>
    <xf numFmtId="0" fontId="18" fillId="0" borderId="0" xfId="0" applyFont="1" applyAlignment="1">
      <alignment horizontal="center"/>
    </xf>
    <xf numFmtId="0" fontId="18" fillId="0" borderId="0" xfId="0" applyFont="1" applyAlignment="1">
      <alignment vertical="top"/>
    </xf>
    <xf numFmtId="0" fontId="19" fillId="0" borderId="0" xfId="0" applyFont="1"/>
    <xf numFmtId="0" fontId="30" fillId="0" borderId="0" xfId="0" applyFont="1"/>
    <xf numFmtId="0" fontId="18" fillId="0" borderId="0" xfId="0" applyFont="1" applyAlignment="1">
      <alignment horizontal="left" vertical="top" wrapText="1"/>
    </xf>
    <xf numFmtId="0" fontId="24" fillId="0" borderId="9" xfId="0" applyFont="1" applyBorder="1" applyAlignment="1">
      <alignment horizontal="left" vertical="top" wrapText="1"/>
    </xf>
    <xf numFmtId="0" fontId="18" fillId="0" borderId="9" xfId="0" applyFont="1" applyBorder="1" applyAlignment="1">
      <alignment horizontal="center"/>
    </xf>
    <xf numFmtId="0" fontId="18" fillId="0" borderId="9" xfId="0" applyFont="1" applyBorder="1"/>
    <xf numFmtId="0" fontId="18" fillId="0" borderId="14" xfId="0" applyFont="1" applyBorder="1"/>
    <xf numFmtId="0" fontId="24" fillId="0" borderId="9" xfId="0" applyFont="1" applyBorder="1"/>
    <xf numFmtId="0" fontId="18" fillId="0" borderId="14" xfId="0" applyFont="1" applyBorder="1" applyAlignment="1">
      <alignment horizontal="center"/>
    </xf>
    <xf numFmtId="10" fontId="24" fillId="0" borderId="9" xfId="0" applyNumberFormat="1" applyFont="1" applyBorder="1" applyAlignment="1">
      <alignment horizontal="left" vertical="top" wrapText="1"/>
    </xf>
    <xf numFmtId="0" fontId="30" fillId="0" borderId="9" xfId="0" applyFont="1" applyBorder="1"/>
    <xf numFmtId="0" fontId="30" fillId="0" borderId="9" xfId="0" applyFont="1" applyBorder="1" applyAlignment="1">
      <alignment horizontal="center"/>
    </xf>
    <xf numFmtId="0" fontId="18" fillId="0" borderId="9" xfId="0" applyFont="1" applyBorder="1" applyAlignment="1">
      <alignment vertical="top" wrapText="1"/>
    </xf>
    <xf numFmtId="0" fontId="18" fillId="0" borderId="14" xfId="0" applyFont="1" applyBorder="1" applyAlignment="1">
      <alignment vertical="top" wrapText="1"/>
    </xf>
    <xf numFmtId="0" fontId="24" fillId="0" borderId="9" xfId="0" quotePrefix="1" applyFont="1" applyBorder="1" applyAlignment="1">
      <alignment horizontal="left" vertical="top" wrapText="1"/>
    </xf>
    <xf numFmtId="0" fontId="18" fillId="0" borderId="0" xfId="0" quotePrefix="1" applyFont="1" applyAlignment="1">
      <alignment horizontal="left" vertical="top" wrapText="1"/>
    </xf>
    <xf numFmtId="0" fontId="22" fillId="17" borderId="11" xfId="0" applyFont="1" applyFill="1" applyBorder="1" applyAlignment="1">
      <alignment horizontal="left" vertical="top" wrapText="1"/>
    </xf>
    <xf numFmtId="0" fontId="29" fillId="17" borderId="9" xfId="0" applyFont="1" applyFill="1" applyBorder="1" applyAlignment="1">
      <alignment horizontal="center" wrapText="1"/>
    </xf>
    <xf numFmtId="0" fontId="18" fillId="17" borderId="9" xfId="0" applyFont="1" applyFill="1" applyBorder="1" applyAlignment="1">
      <alignment horizontal="center"/>
    </xf>
    <xf numFmtId="0" fontId="29" fillId="17" borderId="11" xfId="0" applyFont="1" applyFill="1" applyBorder="1" applyAlignment="1">
      <alignment horizontal="center" wrapText="1"/>
    </xf>
    <xf numFmtId="0" fontId="29" fillId="17" borderId="9" xfId="0" applyFont="1" applyFill="1" applyBorder="1" applyAlignment="1">
      <alignment horizontal="center" vertical="center"/>
    </xf>
    <xf numFmtId="0" fontId="29" fillId="17" borderId="11" xfId="0" applyFont="1" applyFill="1" applyBorder="1" applyAlignment="1">
      <alignment horizontal="center" vertical="center" wrapText="1"/>
    </xf>
    <xf numFmtId="0" fontId="29" fillId="17" borderId="9" xfId="0" applyFont="1" applyFill="1" applyBorder="1" applyAlignment="1">
      <alignment horizontal="center" vertical="center" wrapText="1"/>
    </xf>
    <xf numFmtId="0" fontId="18" fillId="17" borderId="20" xfId="0" applyFont="1" applyFill="1" applyBorder="1" applyAlignment="1">
      <alignment horizontal="center" vertical="center"/>
    </xf>
    <xf numFmtId="0" fontId="18" fillId="17" borderId="13" xfId="0" applyFont="1" applyFill="1" applyBorder="1" applyAlignment="1">
      <alignment horizontal="center" vertical="center"/>
    </xf>
    <xf numFmtId="0" fontId="18" fillId="0" borderId="9" xfId="0" applyFont="1" applyBorder="1" applyAlignment="1">
      <alignment horizontal="center" vertical="center" wrapText="1"/>
    </xf>
    <xf numFmtId="0" fontId="18" fillId="0" borderId="9" xfId="0" applyFont="1" applyBorder="1" applyAlignment="1">
      <alignment vertical="center"/>
    </xf>
    <xf numFmtId="0" fontId="18" fillId="0" borderId="9" xfId="0" applyFont="1" applyBorder="1" applyAlignment="1">
      <alignment vertical="center" wrapText="1"/>
    </xf>
    <xf numFmtId="0" fontId="37" fillId="0" borderId="27" xfId="0" applyFont="1" applyBorder="1"/>
    <xf numFmtId="0" fontId="37" fillId="0" borderId="26" xfId="0" applyFont="1" applyBorder="1"/>
    <xf numFmtId="0" fontId="30" fillId="0" borderId="26" xfId="0" applyFont="1" applyBorder="1"/>
    <xf numFmtId="0" fontId="30" fillId="0" borderId="25" xfId="0" applyFont="1" applyBorder="1"/>
    <xf numFmtId="0" fontId="37" fillId="0" borderId="22" xfId="0" applyFont="1" applyBorder="1"/>
    <xf numFmtId="0" fontId="37" fillId="0" borderId="21" xfId="0" applyFont="1" applyBorder="1"/>
    <xf numFmtId="0" fontId="30" fillId="0" borderId="21" xfId="0" applyFont="1" applyBorder="1"/>
    <xf numFmtId="0" fontId="30" fillId="0" borderId="20" xfId="0" applyFont="1" applyBorder="1"/>
    <xf numFmtId="0" fontId="20" fillId="0" borderId="0" xfId="0" applyFont="1" applyAlignment="1">
      <alignment horizontal="left" vertical="top"/>
    </xf>
    <xf numFmtId="0" fontId="18" fillId="0" borderId="0" xfId="0" applyFont="1" applyAlignment="1">
      <alignment horizontal="center" vertical="top"/>
    </xf>
    <xf numFmtId="0" fontId="20" fillId="0" borderId="9" xfId="0" applyFont="1" applyBorder="1" applyAlignment="1">
      <alignment horizontal="left" vertical="top"/>
    </xf>
    <xf numFmtId="0" fontId="22" fillId="0" borderId="0" xfId="0" applyFont="1" applyAlignment="1">
      <alignment horizontal="left" vertical="top" wrapText="1"/>
    </xf>
    <xf numFmtId="0" fontId="40" fillId="0" borderId="26" xfId="0" applyFont="1" applyBorder="1" applyAlignment="1">
      <alignment wrapText="1"/>
    </xf>
    <xf numFmtId="0" fontId="18" fillId="4" borderId="0" xfId="0" applyFont="1" applyFill="1" applyAlignment="1">
      <alignment horizontal="left" vertical="top" wrapText="1"/>
    </xf>
    <xf numFmtId="0" fontId="22" fillId="0" borderId="0" xfId="0" applyFont="1"/>
    <xf numFmtId="0" fontId="18" fillId="0" borderId="0" xfId="0" applyFont="1" applyAlignment="1" applyProtection="1">
      <alignment horizontal="left" vertical="center"/>
      <protection locked="0"/>
    </xf>
    <xf numFmtId="0" fontId="18" fillId="0" borderId="0" xfId="0" applyFont="1" applyAlignment="1">
      <alignment horizontal="left" vertical="center"/>
    </xf>
    <xf numFmtId="0" fontId="24" fillId="0" borderId="0" xfId="0" applyFont="1"/>
    <xf numFmtId="0" fontId="18" fillId="0" borderId="9" xfId="0" applyFont="1" applyBorder="1" applyAlignment="1">
      <alignment horizontal="center" vertical="top" wrapText="1"/>
    </xf>
    <xf numFmtId="0" fontId="18" fillId="0" borderId="0" xfId="0" applyFont="1" applyAlignment="1">
      <alignment horizontal="center" vertical="top" wrapText="1"/>
    </xf>
    <xf numFmtId="0" fontId="18" fillId="2" borderId="9" xfId="0" applyFont="1" applyFill="1" applyBorder="1" applyAlignment="1">
      <alignment horizontal="center" vertical="top" wrapText="1"/>
    </xf>
    <xf numFmtId="0" fontId="41" fillId="0" borderId="0" xfId="0" applyFont="1" applyAlignment="1">
      <alignment wrapText="1"/>
    </xf>
    <xf numFmtId="0" fontId="20" fillId="0" borderId="0" xfId="0" applyFont="1"/>
    <xf numFmtId="0" fontId="18" fillId="0" borderId="0" xfId="0" applyFont="1" applyAlignment="1">
      <alignment wrapText="1"/>
    </xf>
    <xf numFmtId="0" fontId="24" fillId="0" borderId="0" xfId="0" applyFont="1" applyAlignment="1">
      <alignment horizontal="center"/>
    </xf>
    <xf numFmtId="0" fontId="25" fillId="0" borderId="0" xfId="0" applyFont="1"/>
    <xf numFmtId="0" fontId="42" fillId="16" borderId="0" xfId="0" applyFont="1" applyFill="1" applyAlignment="1">
      <alignment wrapText="1"/>
    </xf>
    <xf numFmtId="0" fontId="30" fillId="16" borderId="0" xfId="0" applyFont="1" applyFill="1"/>
    <xf numFmtId="0" fontId="30" fillId="16" borderId="0" xfId="0" applyFont="1" applyFill="1" applyAlignment="1">
      <alignment horizontal="center"/>
    </xf>
    <xf numFmtId="165" fontId="18" fillId="0" borderId="0" xfId="0" applyNumberFormat="1" applyFont="1"/>
    <xf numFmtId="0" fontId="20" fillId="0" borderId="9" xfId="0" applyFont="1" applyBorder="1"/>
    <xf numFmtId="0" fontId="39" fillId="0" borderId="0" xfId="0" applyFont="1" applyAlignment="1">
      <alignment wrapText="1"/>
    </xf>
    <xf numFmtId="0" fontId="30" fillId="18" borderId="0" xfId="0" applyFont="1" applyFill="1" applyAlignment="1">
      <alignment wrapText="1"/>
    </xf>
    <xf numFmtId="165" fontId="18" fillId="0" borderId="16" xfId="0" applyNumberFormat="1" applyFont="1" applyBorder="1"/>
    <xf numFmtId="0" fontId="18" fillId="0" borderId="0" xfId="0" applyFont="1" applyAlignment="1">
      <alignment horizontal="left"/>
    </xf>
    <xf numFmtId="0" fontId="18" fillId="0" borderId="0" xfId="1" applyNumberFormat="1" applyFont="1" applyBorder="1" applyProtection="1"/>
    <xf numFmtId="164" fontId="18" fillId="0" borderId="0" xfId="1" applyFont="1" applyAlignment="1" applyProtection="1">
      <alignment horizontal="center"/>
    </xf>
    <xf numFmtId="166" fontId="18" fillId="0" borderId="0" xfId="0" applyNumberFormat="1" applyFont="1"/>
    <xf numFmtId="9" fontId="18" fillId="0" borderId="0" xfId="0" applyNumberFormat="1" applyFont="1"/>
    <xf numFmtId="0" fontId="24" fillId="0" borderId="0" xfId="0" applyFont="1" applyAlignment="1">
      <alignment horizontal="center" wrapText="1"/>
    </xf>
    <xf numFmtId="0" fontId="22" fillId="0" borderId="0" xfId="0" applyFont="1" applyAlignment="1">
      <alignment wrapText="1"/>
    </xf>
    <xf numFmtId="0" fontId="18" fillId="7" borderId="0" xfId="0" applyFont="1" applyFill="1" applyProtection="1">
      <protection locked="0"/>
    </xf>
    <xf numFmtId="0" fontId="23" fillId="0" borderId="0" xfId="0" applyFont="1" applyAlignment="1">
      <alignment horizontal="left" wrapText="1"/>
    </xf>
    <xf numFmtId="0" fontId="18" fillId="0" borderId="17" xfId="0" applyFont="1" applyBorder="1"/>
    <xf numFmtId="0" fontId="18" fillId="0" borderId="18" xfId="0" applyFont="1" applyBorder="1"/>
    <xf numFmtId="0" fontId="18" fillId="0" borderId="19" xfId="0" applyFont="1" applyBorder="1"/>
    <xf numFmtId="0" fontId="23" fillId="0" borderId="0" xfId="0" applyFont="1" applyAlignment="1">
      <alignment wrapText="1"/>
    </xf>
    <xf numFmtId="0" fontId="24" fillId="0" borderId="0" xfId="0" applyFont="1" applyAlignment="1">
      <alignment wrapText="1"/>
    </xf>
    <xf numFmtId="0" fontId="18" fillId="8" borderId="0" xfId="0" applyFont="1" applyFill="1" applyAlignment="1">
      <alignment wrapText="1"/>
    </xf>
    <xf numFmtId="0" fontId="18" fillId="8" borderId="0" xfId="0" applyFont="1" applyFill="1"/>
    <xf numFmtId="2" fontId="18" fillId="8" borderId="0" xfId="0" applyNumberFormat="1" applyFont="1" applyFill="1" applyAlignment="1">
      <alignment horizontal="center"/>
    </xf>
    <xf numFmtId="164" fontId="18" fillId="0" borderId="0" xfId="0" applyNumberFormat="1" applyFont="1"/>
    <xf numFmtId="10" fontId="18" fillId="0" borderId="0" xfId="0" applyNumberFormat="1" applyFont="1"/>
    <xf numFmtId="2" fontId="18" fillId="0" borderId="0" xfId="0" applyNumberFormat="1" applyFont="1" applyAlignment="1">
      <alignment horizontal="center"/>
    </xf>
    <xf numFmtId="168" fontId="18" fillId="0" borderId="0" xfId="1" applyNumberFormat="1" applyFont="1" applyFill="1" applyAlignment="1" applyProtection="1">
      <alignment horizontal="center"/>
    </xf>
    <xf numFmtId="168" fontId="18" fillId="0" borderId="0" xfId="0" applyNumberFormat="1" applyFont="1" applyAlignment="1">
      <alignment horizontal="center"/>
    </xf>
    <xf numFmtId="168" fontId="18" fillId="0" borderId="0" xfId="1" applyNumberFormat="1" applyFont="1" applyAlignment="1" applyProtection="1">
      <alignment horizontal="center"/>
    </xf>
    <xf numFmtId="0" fontId="18" fillId="9" borderId="0" xfId="0" applyFont="1" applyFill="1" applyAlignment="1">
      <alignment wrapText="1"/>
    </xf>
    <xf numFmtId="0" fontId="18" fillId="9" borderId="0" xfId="0" applyFont="1" applyFill="1"/>
    <xf numFmtId="2" fontId="18" fillId="9" borderId="0" xfId="0" applyNumberFormat="1" applyFont="1" applyFill="1" applyAlignment="1">
      <alignment horizontal="center"/>
    </xf>
    <xf numFmtId="0" fontId="18" fillId="16" borderId="0" xfId="0" applyFont="1" applyFill="1"/>
    <xf numFmtId="0" fontId="18" fillId="16" borderId="0" xfId="0" applyFont="1" applyFill="1" applyAlignment="1">
      <alignment horizontal="center"/>
    </xf>
    <xf numFmtId="164" fontId="18" fillId="0" borderId="0" xfId="1" applyFont="1" applyFill="1" applyAlignment="1" applyProtection="1">
      <alignment horizontal="center"/>
    </xf>
    <xf numFmtId="2" fontId="18" fillId="0" borderId="0" xfId="0" applyNumberFormat="1" applyFont="1"/>
    <xf numFmtId="0" fontId="39" fillId="0" borderId="0" xfId="0" applyFont="1" applyAlignment="1">
      <alignment horizontal="left" wrapText="1"/>
    </xf>
    <xf numFmtId="164" fontId="18" fillId="9" borderId="0" xfId="1" applyFont="1" applyFill="1" applyAlignment="1" applyProtection="1">
      <alignment horizontal="center"/>
    </xf>
    <xf numFmtId="0" fontId="37" fillId="18" borderId="0" xfId="0" applyFont="1" applyFill="1" applyAlignment="1">
      <alignment wrapText="1"/>
    </xf>
    <xf numFmtId="0" fontId="30" fillId="18" borderId="0" xfId="0" applyFont="1" applyFill="1"/>
    <xf numFmtId="0" fontId="18" fillId="18" borderId="0" xfId="0" applyFont="1" applyFill="1"/>
    <xf numFmtId="0" fontId="18" fillId="18" borderId="0" xfId="0" applyFont="1" applyFill="1" applyAlignment="1">
      <alignment horizontal="center"/>
    </xf>
    <xf numFmtId="0" fontId="37" fillId="18" borderId="0" xfId="0" applyFont="1" applyFill="1" applyAlignment="1">
      <alignment horizontal="center"/>
    </xf>
    <xf numFmtId="165" fontId="37" fillId="18" borderId="0" xfId="4" applyNumberFormat="1" applyFont="1" applyFill="1" applyBorder="1" applyProtection="1"/>
    <xf numFmtId="2" fontId="37" fillId="18" borderId="0" xfId="0" applyNumberFormat="1" applyFont="1" applyFill="1"/>
    <xf numFmtId="0" fontId="37" fillId="18" borderId="0" xfId="0" applyFont="1" applyFill="1"/>
    <xf numFmtId="0" fontId="37" fillId="0" borderId="0" xfId="0" applyFont="1" applyAlignment="1">
      <alignment horizontal="center"/>
    </xf>
    <xf numFmtId="10" fontId="37" fillId="0" borderId="0" xfId="4" applyNumberFormat="1" applyFont="1" applyFill="1" applyProtection="1"/>
    <xf numFmtId="0" fontId="37" fillId="0" borderId="0" xfId="0" applyFont="1"/>
    <xf numFmtId="0" fontId="19" fillId="0" borderId="0" xfId="0" applyFont="1" applyAlignment="1">
      <alignment wrapText="1"/>
    </xf>
    <xf numFmtId="0" fontId="24" fillId="8" borderId="0" xfId="0" applyFont="1" applyFill="1" applyAlignment="1">
      <alignment horizontal="left"/>
    </xf>
    <xf numFmtId="0" fontId="20" fillId="0" borderId="0" xfId="0" applyFont="1" applyAlignment="1">
      <alignment horizontal="center"/>
    </xf>
    <xf numFmtId="0" fontId="42" fillId="16" borderId="1" xfId="0" applyFont="1" applyFill="1" applyBorder="1" applyAlignment="1">
      <alignment wrapText="1"/>
    </xf>
    <xf numFmtId="9" fontId="30" fillId="16" borderId="2" xfId="4" applyFont="1" applyFill="1" applyBorder="1" applyProtection="1"/>
    <xf numFmtId="165" fontId="18" fillId="8" borderId="2" xfId="4" applyNumberFormat="1" applyFont="1" applyFill="1" applyBorder="1" applyProtection="1">
      <protection locked="0"/>
    </xf>
    <xf numFmtId="0" fontId="18" fillId="8" borderId="28" xfId="0" applyFont="1" applyFill="1" applyBorder="1" applyAlignment="1">
      <alignment horizontal="right"/>
    </xf>
    <xf numFmtId="0" fontId="18" fillId="8" borderId="8" xfId="0" applyFont="1" applyFill="1" applyBorder="1" applyAlignment="1">
      <alignment horizontal="right"/>
    </xf>
    <xf numFmtId="0" fontId="24" fillId="8" borderId="0" xfId="0" applyFont="1" applyFill="1" applyAlignment="1">
      <alignment horizontal="left" vertical="center"/>
    </xf>
    <xf numFmtId="0" fontId="43" fillId="16" borderId="15" xfId="0" applyFont="1" applyFill="1" applyBorder="1" applyAlignment="1">
      <alignment horizontal="left" vertical="top"/>
    </xf>
    <xf numFmtId="0" fontId="22" fillId="0" borderId="4" xfId="0" applyFont="1" applyBorder="1" applyAlignment="1">
      <alignment wrapText="1"/>
    </xf>
    <xf numFmtId="165" fontId="18" fillId="8" borderId="0" xfId="4" applyNumberFormat="1" applyFont="1" applyFill="1" applyBorder="1" applyProtection="1">
      <protection locked="0"/>
    </xf>
    <xf numFmtId="0" fontId="18" fillId="8" borderId="13" xfId="0" applyFont="1" applyFill="1" applyBorder="1" applyAlignment="1">
      <alignment horizontal="right"/>
    </xf>
    <xf numFmtId="0" fontId="18" fillId="8" borderId="3" xfId="0" applyFont="1" applyFill="1" applyBorder="1" applyAlignment="1">
      <alignment horizontal="right"/>
    </xf>
    <xf numFmtId="0" fontId="20" fillId="8" borderId="0" xfId="0" applyFont="1" applyFill="1" applyAlignment="1">
      <alignment horizontal="left"/>
    </xf>
    <xf numFmtId="0" fontId="43" fillId="16" borderId="10" xfId="0" applyFont="1" applyFill="1" applyBorder="1" applyAlignment="1">
      <alignment horizontal="left" vertical="top"/>
    </xf>
    <xf numFmtId="0" fontId="18" fillId="2" borderId="13" xfId="0" applyFont="1" applyFill="1" applyBorder="1" applyAlignment="1">
      <alignment horizontal="right"/>
    </xf>
    <xf numFmtId="0" fontId="18" fillId="2" borderId="3" xfId="0" applyFont="1" applyFill="1" applyBorder="1" applyAlignment="1">
      <alignment horizontal="right"/>
    </xf>
    <xf numFmtId="0" fontId="20" fillId="4" borderId="9" xfId="0" applyFont="1" applyFill="1" applyBorder="1" applyAlignment="1">
      <alignment horizontal="left" vertical="top"/>
    </xf>
    <xf numFmtId="0" fontId="28" fillId="0" borderId="4" xfId="0" applyFont="1" applyBorder="1" applyAlignment="1">
      <alignment wrapText="1"/>
    </xf>
    <xf numFmtId="9" fontId="18" fillId="0" borderId="0" xfId="4" applyFont="1" applyBorder="1" applyProtection="1"/>
    <xf numFmtId="165" fontId="18" fillId="8" borderId="24" xfId="4" applyNumberFormat="1" applyFont="1" applyFill="1" applyBorder="1" applyProtection="1">
      <protection locked="0"/>
    </xf>
    <xf numFmtId="0" fontId="18" fillId="0" borderId="0" xfId="0" applyFont="1" applyAlignment="1" applyProtection="1">
      <alignment horizontal="left"/>
      <protection locked="0"/>
    </xf>
    <xf numFmtId="0" fontId="20" fillId="8" borderId="0" xfId="0" applyFont="1" applyFill="1" applyAlignment="1">
      <alignment horizontal="center"/>
    </xf>
    <xf numFmtId="0" fontId="18" fillId="8" borderId="0" xfId="0" applyFont="1" applyFill="1" applyAlignment="1">
      <alignment horizontal="center"/>
    </xf>
    <xf numFmtId="0" fontId="18" fillId="8" borderId="0" xfId="0" applyFont="1" applyFill="1" applyAlignment="1" applyProtection="1">
      <alignment horizontal="left"/>
      <protection locked="0"/>
    </xf>
    <xf numFmtId="0" fontId="42" fillId="16" borderId="4" xfId="0" applyFont="1" applyFill="1" applyBorder="1" applyAlignment="1">
      <alignment wrapText="1"/>
    </xf>
    <xf numFmtId="9" fontId="30" fillId="16" borderId="0" xfId="4" applyFont="1" applyFill="1" applyBorder="1" applyProtection="1"/>
    <xf numFmtId="0" fontId="18" fillId="8" borderId="0" xfId="0" applyFont="1" applyFill="1" applyAlignment="1">
      <alignment horizontal="left" vertical="center"/>
    </xf>
    <xf numFmtId="0" fontId="18" fillId="0" borderId="4" xfId="0" applyFont="1" applyBorder="1" applyAlignment="1">
      <alignment wrapText="1"/>
    </xf>
    <xf numFmtId="165" fontId="18" fillId="8" borderId="13" xfId="4" applyNumberFormat="1" applyFont="1" applyFill="1" applyBorder="1" applyProtection="1">
      <protection locked="0"/>
    </xf>
    <xf numFmtId="165" fontId="18" fillId="8" borderId="3" xfId="4" applyNumberFormat="1" applyFont="1" applyFill="1" applyBorder="1" applyProtection="1">
      <protection locked="0"/>
    </xf>
    <xf numFmtId="0" fontId="18" fillId="8" borderId="0" xfId="0" applyFont="1" applyFill="1" applyAlignment="1">
      <alignment horizontal="left"/>
    </xf>
    <xf numFmtId="0" fontId="24" fillId="8" borderId="0" xfId="0" applyFont="1" applyFill="1" applyAlignment="1" applyProtection="1">
      <alignment horizontal="left"/>
      <protection locked="0"/>
    </xf>
    <xf numFmtId="165" fontId="18" fillId="8" borderId="3" xfId="4" applyNumberFormat="1" applyFont="1" applyFill="1" applyBorder="1" applyAlignment="1" applyProtection="1">
      <alignment horizontal="right"/>
    </xf>
    <xf numFmtId="0" fontId="18" fillId="8" borderId="0" xfId="0" applyFont="1" applyFill="1" applyAlignment="1">
      <alignment horizontal="left" vertical="top"/>
    </xf>
    <xf numFmtId="0" fontId="20" fillId="8" borderId="0" xfId="0" applyFont="1" applyFill="1" applyAlignment="1">
      <alignment horizontal="left" vertical="top"/>
    </xf>
    <xf numFmtId="9" fontId="30" fillId="16" borderId="0" xfId="0" applyNumberFormat="1" applyFont="1" applyFill="1"/>
    <xf numFmtId="0" fontId="37" fillId="18" borderId="5" xfId="0" applyFont="1" applyFill="1" applyBorder="1" applyAlignment="1">
      <alignment wrapText="1"/>
    </xf>
    <xf numFmtId="9" fontId="37" fillId="18" borderId="6" xfId="0" applyNumberFormat="1" applyFont="1" applyFill="1" applyBorder="1"/>
    <xf numFmtId="9" fontId="37" fillId="18" borderId="6" xfId="0" applyNumberFormat="1" applyFont="1" applyFill="1" applyBorder="1" applyProtection="1">
      <protection locked="0"/>
    </xf>
    <xf numFmtId="9" fontId="37" fillId="18" borderId="29" xfId="0" applyNumberFormat="1" applyFont="1" applyFill="1" applyBorder="1" applyProtection="1">
      <protection locked="0"/>
    </xf>
    <xf numFmtId="9" fontId="37" fillId="18" borderId="7" xfId="0" applyNumberFormat="1" applyFont="1" applyFill="1" applyBorder="1" applyProtection="1">
      <protection locked="0"/>
    </xf>
    <xf numFmtId="0" fontId="18" fillId="0" borderId="9" xfId="0" applyFont="1" applyBorder="1" applyAlignment="1">
      <alignment horizontal="center" vertical="center"/>
    </xf>
    <xf numFmtId="0" fontId="30" fillId="14" borderId="9" xfId="0" applyFont="1" applyFill="1" applyBorder="1" applyAlignment="1">
      <alignment horizontal="center" vertical="center"/>
    </xf>
    <xf numFmtId="0" fontId="30" fillId="2" borderId="9" xfId="0" applyFont="1" applyFill="1" applyBorder="1" applyAlignment="1">
      <alignment horizontal="center" vertical="center"/>
    </xf>
    <xf numFmtId="0" fontId="29" fillId="0" borderId="0" xfId="3" applyFont="1" applyAlignment="1">
      <alignment wrapText="1"/>
    </xf>
    <xf numFmtId="14" fontId="18" fillId="5" borderId="31" xfId="0" applyNumberFormat="1" applyFont="1" applyFill="1" applyBorder="1" applyAlignment="1" applyProtection="1">
      <alignment horizontal="left" wrapText="1"/>
      <protection locked="0"/>
    </xf>
    <xf numFmtId="0" fontId="22" fillId="0" borderId="0" xfId="0" applyFont="1" applyAlignment="1">
      <alignment horizontal="left" vertical="center"/>
    </xf>
    <xf numFmtId="0" fontId="18" fillId="0" borderId="0" xfId="0" quotePrefix="1" applyFont="1" applyAlignment="1">
      <alignment horizontal="left" vertical="center"/>
    </xf>
    <xf numFmtId="0" fontId="18" fillId="0" borderId="0" xfId="0" applyFont="1" applyAlignment="1">
      <alignment vertical="center"/>
    </xf>
    <xf numFmtId="0" fontId="26" fillId="19" borderId="9" xfId="0" applyFont="1" applyFill="1" applyBorder="1" applyAlignment="1">
      <alignment horizontal="left"/>
    </xf>
    <xf numFmtId="0" fontId="10" fillId="19" borderId="0" xfId="0" applyFont="1" applyFill="1"/>
    <xf numFmtId="0" fontId="10" fillId="19" borderId="0" xfId="0" applyFont="1" applyFill="1" applyAlignment="1">
      <alignment wrapText="1"/>
    </xf>
    <xf numFmtId="0" fontId="48" fillId="0" borderId="0" xfId="0" applyFont="1" applyAlignment="1">
      <alignment vertical="center"/>
    </xf>
    <xf numFmtId="0" fontId="49" fillId="0" borderId="0" xfId="0" applyFont="1"/>
    <xf numFmtId="0" fontId="49" fillId="0" borderId="23" xfId="0" applyFont="1" applyBorder="1"/>
    <xf numFmtId="0" fontId="37" fillId="11" borderId="9" xfId="0" applyFont="1" applyFill="1" applyBorder="1" applyAlignment="1">
      <alignment horizontal="center" vertical="center"/>
    </xf>
    <xf numFmtId="0" fontId="30" fillId="11" borderId="9" xfId="0" applyFont="1" applyFill="1" applyBorder="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168" fontId="9" fillId="0" borderId="0" xfId="0" applyNumberFormat="1" applyFont="1" applyAlignment="1">
      <alignment horizontal="center" vertical="center"/>
    </xf>
    <xf numFmtId="9" fontId="7" fillId="0" borderId="0" xfId="4" applyFont="1" applyAlignment="1">
      <alignment horizontal="center" vertical="center"/>
    </xf>
    <xf numFmtId="9" fontId="11" fillId="10" borderId="0" xfId="0" applyNumberFormat="1" applyFont="1" applyFill="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left" vertical="center"/>
    </xf>
    <xf numFmtId="9" fontId="24" fillId="0" borderId="11" xfId="4" applyFont="1" applyFill="1" applyBorder="1" applyAlignment="1" applyProtection="1">
      <alignment horizontal="center"/>
    </xf>
    <xf numFmtId="0" fontId="52" fillId="0" borderId="0" xfId="0" applyFont="1" applyAlignment="1">
      <alignment horizontal="left" vertical="top"/>
    </xf>
    <xf numFmtId="0" fontId="52" fillId="0" borderId="0" xfId="0" applyFont="1" applyAlignment="1">
      <alignment horizontal="left"/>
    </xf>
    <xf numFmtId="0" fontId="29" fillId="0" borderId="0" xfId="3" applyFont="1" applyAlignment="1">
      <alignment vertical="center" wrapText="1"/>
    </xf>
    <xf numFmtId="0" fontId="29" fillId="0" borderId="9" xfId="3" applyFont="1" applyBorder="1" applyAlignment="1">
      <alignment horizontal="left" vertical="center" wrapText="1"/>
    </xf>
    <xf numFmtId="49" fontId="29" fillId="0" borderId="9" xfId="3" applyNumberFormat="1" applyFont="1" applyBorder="1" applyAlignment="1">
      <alignment horizontal="left" vertical="center" wrapText="1"/>
    </xf>
    <xf numFmtId="0" fontId="29" fillId="0" borderId="9" xfId="3" applyFont="1" applyBorder="1" applyAlignment="1">
      <alignment horizontal="center" vertical="center" wrapText="1"/>
    </xf>
    <xf numFmtId="9" fontId="29" fillId="0" borderId="9" xfId="3" applyNumberFormat="1" applyFont="1" applyBorder="1" applyAlignment="1">
      <alignment horizontal="center" vertical="center" wrapText="1"/>
    </xf>
    <xf numFmtId="10" fontId="29" fillId="0" borderId="9" xfId="3" applyNumberFormat="1" applyFont="1" applyBorder="1" applyAlignment="1">
      <alignment horizontal="center" vertical="center" wrapText="1"/>
    </xf>
    <xf numFmtId="0" fontId="18" fillId="0" borderId="0" xfId="3" applyFont="1" applyAlignment="1">
      <alignment wrapText="1"/>
    </xf>
    <xf numFmtId="0" fontId="18" fillId="0" borderId="0" xfId="3" applyFont="1" applyAlignment="1">
      <alignment horizontal="left" wrapText="1"/>
    </xf>
    <xf numFmtId="0" fontId="18" fillId="0" borderId="0" xfId="3" applyFont="1" applyAlignment="1">
      <alignment horizontal="center" vertical="center" wrapText="1"/>
    </xf>
    <xf numFmtId="0" fontId="46" fillId="18" borderId="9" xfId="3" applyFont="1" applyFill="1" applyBorder="1" applyAlignment="1">
      <alignment horizontal="left" vertical="center" wrapText="1"/>
    </xf>
    <xf numFmtId="0" fontId="46" fillId="16" borderId="9" xfId="3" applyFont="1" applyFill="1" applyBorder="1" applyAlignment="1">
      <alignment horizontal="center" vertical="center" wrapText="1"/>
    </xf>
    <xf numFmtId="0" fontId="29" fillId="17" borderId="9" xfId="3" applyFont="1" applyFill="1" applyBorder="1" applyAlignment="1">
      <alignment horizontal="center" vertical="center" wrapText="1"/>
    </xf>
    <xf numFmtId="170" fontId="29" fillId="0" borderId="9" xfId="3" applyNumberFormat="1" applyFont="1" applyBorder="1" applyAlignment="1">
      <alignment horizontal="left" vertical="center" wrapText="1"/>
    </xf>
    <xf numFmtId="14" fontId="29" fillId="0" borderId="9" xfId="3" applyNumberFormat="1" applyFont="1" applyBorder="1" applyAlignment="1">
      <alignment horizontal="left" vertical="center" wrapText="1"/>
    </xf>
    <xf numFmtId="0" fontId="45" fillId="18" borderId="9" xfId="3" applyFont="1" applyFill="1" applyBorder="1" applyAlignment="1">
      <alignment horizontal="center" vertical="center" wrapText="1"/>
    </xf>
    <xf numFmtId="0" fontId="44" fillId="0" borderId="0" xfId="3" applyFont="1" applyAlignment="1">
      <alignment wrapText="1"/>
    </xf>
    <xf numFmtId="0" fontId="18" fillId="0" borderId="34" xfId="0" applyFont="1" applyBorder="1" applyAlignment="1">
      <alignment vertical="center" wrapText="1"/>
    </xf>
    <xf numFmtId="0" fontId="51" fillId="20" borderId="16" xfId="0" applyFont="1" applyFill="1" applyBorder="1" applyAlignment="1">
      <alignment vertical="center"/>
    </xf>
    <xf numFmtId="0" fontId="0" fillId="0" borderId="0" xfId="0" applyAlignment="1">
      <alignment vertical="center"/>
    </xf>
    <xf numFmtId="0" fontId="51" fillId="20" borderId="16" xfId="0" applyFont="1" applyFill="1" applyBorder="1" applyAlignment="1">
      <alignment vertical="center" wrapText="1"/>
    </xf>
    <xf numFmtId="0" fontId="18" fillId="0" borderId="33" xfId="0" applyFont="1" applyBorder="1" applyAlignment="1">
      <alignment vertical="center" wrapText="1"/>
    </xf>
    <xf numFmtId="0" fontId="18" fillId="0" borderId="34" xfId="0" applyFont="1" applyBorder="1" applyAlignment="1">
      <alignment horizontal="left" vertical="center" wrapText="1"/>
    </xf>
    <xf numFmtId="0" fontId="32" fillId="0" borderId="9" xfId="0" applyFont="1" applyBorder="1" applyAlignment="1">
      <alignment horizontal="left" vertical="top" wrapText="1"/>
    </xf>
    <xf numFmtId="168" fontId="29" fillId="0" borderId="9" xfId="3" applyNumberFormat="1" applyFont="1" applyBorder="1" applyAlignment="1">
      <alignment horizontal="center" vertical="center" wrapText="1"/>
    </xf>
    <xf numFmtId="165" fontId="29" fillId="0" borderId="9" xfId="3" applyNumberFormat="1" applyFont="1" applyBorder="1" applyAlignment="1">
      <alignment horizontal="center" vertical="center" wrapText="1"/>
    </xf>
    <xf numFmtId="0" fontId="35" fillId="0" borderId="0" xfId="0" applyFont="1" applyAlignment="1">
      <alignment horizontal="left" vertical="top"/>
    </xf>
    <xf numFmtId="0" fontId="57" fillId="0" borderId="0" xfId="5" applyFont="1" applyFill="1" applyBorder="1" applyProtection="1"/>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38" fillId="5" borderId="9" xfId="0" applyFont="1" applyFill="1" applyBorder="1" applyAlignment="1" applyProtection="1">
      <alignment horizontal="left" vertical="top" wrapText="1"/>
      <protection locked="0"/>
    </xf>
    <xf numFmtId="49" fontId="29" fillId="0" borderId="9" xfId="3" applyNumberFormat="1" applyFont="1" applyBorder="1" applyAlignment="1">
      <alignment horizontal="center" vertical="center" wrapText="1"/>
    </xf>
    <xf numFmtId="0" fontId="50" fillId="19" borderId="32" xfId="0" applyFont="1" applyFill="1" applyBorder="1" applyAlignment="1">
      <alignment horizontal="left" vertical="center" wrapText="1"/>
    </xf>
    <xf numFmtId="0" fontId="51" fillId="8" borderId="9" xfId="0" applyFont="1" applyFill="1" applyBorder="1" applyAlignment="1">
      <alignment horizontal="center" vertical="center"/>
    </xf>
    <xf numFmtId="0" fontId="20" fillId="3" borderId="9" xfId="0" applyFont="1" applyFill="1" applyBorder="1" applyAlignment="1">
      <alignment horizontal="center" vertical="center"/>
    </xf>
    <xf numFmtId="0" fontId="20" fillId="6" borderId="9" xfId="0" applyFont="1" applyFill="1" applyBorder="1" applyAlignment="1">
      <alignment horizontal="center" vertical="center"/>
    </xf>
    <xf numFmtId="0" fontId="20" fillId="12" borderId="9" xfId="0" applyFont="1" applyFill="1" applyBorder="1" applyAlignment="1">
      <alignment horizontal="center" vertical="center"/>
    </xf>
    <xf numFmtId="0" fontId="20" fillId="5" borderId="11" xfId="0" applyFont="1" applyFill="1" applyBorder="1" applyAlignment="1" applyProtection="1">
      <alignment horizontal="center" vertical="center" wrapText="1"/>
      <protection locked="0"/>
    </xf>
    <xf numFmtId="0" fontId="20" fillId="5" borderId="12" xfId="0" applyFont="1" applyFill="1" applyBorder="1" applyAlignment="1" applyProtection="1">
      <alignment horizontal="center" vertical="center" wrapText="1"/>
      <protection locked="0"/>
    </xf>
    <xf numFmtId="0" fontId="20" fillId="5" borderId="14" xfId="0" applyFont="1" applyFill="1" applyBorder="1" applyAlignment="1" applyProtection="1">
      <alignment horizontal="center" vertical="center" wrapText="1"/>
      <protection locked="0"/>
    </xf>
    <xf numFmtId="0" fontId="20" fillId="5" borderId="11" xfId="0" applyFont="1" applyFill="1" applyBorder="1" applyAlignment="1" applyProtection="1">
      <alignment horizontal="center" vertical="center"/>
      <protection locked="0"/>
    </xf>
    <xf numFmtId="0" fontId="20" fillId="5" borderId="12" xfId="0" applyFont="1" applyFill="1" applyBorder="1" applyAlignment="1" applyProtection="1">
      <alignment horizontal="center" vertical="center"/>
      <protection locked="0"/>
    </xf>
    <xf numFmtId="0" fontId="20" fillId="5" borderId="14" xfId="0" applyFont="1" applyFill="1" applyBorder="1" applyAlignment="1" applyProtection="1">
      <alignment horizontal="center" vertical="center"/>
      <protection locked="0"/>
    </xf>
    <xf numFmtId="14" fontId="20" fillId="5" borderId="11" xfId="0" applyNumberFormat="1" applyFont="1" applyFill="1" applyBorder="1" applyAlignment="1" applyProtection="1">
      <alignment horizontal="center" vertical="center"/>
      <protection locked="0"/>
    </xf>
    <xf numFmtId="14" fontId="20" fillId="5" borderId="12" xfId="0" applyNumberFormat="1" applyFont="1" applyFill="1" applyBorder="1" applyAlignment="1" applyProtection="1">
      <alignment horizontal="center" vertical="center"/>
      <protection locked="0"/>
    </xf>
    <xf numFmtId="14" fontId="20" fillId="5" borderId="14" xfId="0" applyNumberFormat="1" applyFont="1" applyFill="1" applyBorder="1" applyAlignment="1" applyProtection="1">
      <alignment horizontal="center" vertical="center"/>
      <protection locked="0"/>
    </xf>
    <xf numFmtId="0" fontId="26" fillId="19" borderId="9" xfId="0" applyFont="1" applyFill="1" applyBorder="1" applyAlignment="1">
      <alignment horizontal="center" vertical="center" wrapText="1"/>
    </xf>
    <xf numFmtId="0" fontId="27" fillId="16" borderId="9" xfId="0" applyFont="1" applyFill="1" applyBorder="1" applyAlignment="1">
      <alignment horizontal="left" vertical="top" wrapText="1"/>
    </xf>
    <xf numFmtId="0" fontId="24" fillId="0" borderId="9" xfId="0" applyFont="1" applyBorder="1" applyAlignment="1">
      <alignment horizontal="center"/>
    </xf>
    <xf numFmtId="9" fontId="24" fillId="0" borderId="15" xfId="4" applyFont="1" applyFill="1" applyBorder="1" applyAlignment="1" applyProtection="1">
      <alignment horizontal="center" vertical="center"/>
    </xf>
    <xf numFmtId="1" fontId="18" fillId="0" borderId="14" xfId="0" applyNumberFormat="1" applyFont="1" applyBorder="1" applyAlignment="1">
      <alignment horizontal="left" vertical="center"/>
    </xf>
    <xf numFmtId="1" fontId="18" fillId="0" borderId="9" xfId="0" applyNumberFormat="1" applyFont="1" applyBorder="1" applyAlignment="1">
      <alignment horizontal="left" vertical="center"/>
    </xf>
    <xf numFmtId="0" fontId="22" fillId="17" borderId="15" xfId="0" applyFont="1" applyFill="1" applyBorder="1" applyAlignment="1">
      <alignment horizontal="left" vertical="top" wrapText="1"/>
    </xf>
    <xf numFmtId="0" fontId="22" fillId="17" borderId="10" xfId="0" applyFont="1" applyFill="1" applyBorder="1" applyAlignment="1">
      <alignment horizontal="left" vertical="top" wrapText="1"/>
    </xf>
    <xf numFmtId="0" fontId="29" fillId="5" borderId="9" xfId="0" applyFont="1" applyFill="1" applyBorder="1" applyAlignment="1" applyProtection="1">
      <alignment horizontal="left" vertical="top" wrapText="1"/>
      <protection locked="0"/>
    </xf>
    <xf numFmtId="14" fontId="18" fillId="0" borderId="14" xfId="0" applyNumberFormat="1" applyFont="1" applyBorder="1" applyAlignment="1">
      <alignment horizontal="left" vertical="center"/>
    </xf>
    <xf numFmtId="14" fontId="18" fillId="0" borderId="9" xfId="0" applyNumberFormat="1" applyFont="1" applyBorder="1" applyAlignment="1">
      <alignment horizontal="left" vertical="center"/>
    </xf>
    <xf numFmtId="14" fontId="20" fillId="4" borderId="11" xfId="0" applyNumberFormat="1" applyFont="1" applyFill="1" applyBorder="1" applyAlignment="1" applyProtection="1">
      <alignment horizontal="left"/>
      <protection locked="0"/>
    </xf>
    <xf numFmtId="14" fontId="20" fillId="4" borderId="12" xfId="0" applyNumberFormat="1" applyFont="1" applyFill="1" applyBorder="1" applyAlignment="1" applyProtection="1">
      <alignment horizontal="left"/>
      <protection locked="0"/>
    </xf>
    <xf numFmtId="14" fontId="20" fillId="4" borderId="14" xfId="0" applyNumberFormat="1" applyFont="1" applyFill="1" applyBorder="1" applyAlignment="1" applyProtection="1">
      <alignment horizontal="left"/>
      <protection locked="0"/>
    </xf>
    <xf numFmtId="0" fontId="20" fillId="5" borderId="11" xfId="0" applyFont="1" applyFill="1" applyBorder="1" applyAlignment="1" applyProtection="1">
      <alignment horizontal="left"/>
      <protection locked="0"/>
    </xf>
    <xf numFmtId="0" fontId="20" fillId="5" borderId="12" xfId="0" applyFont="1" applyFill="1" applyBorder="1" applyAlignment="1" applyProtection="1">
      <alignment horizontal="left"/>
      <protection locked="0"/>
    </xf>
    <xf numFmtId="0" fontId="20" fillId="5" borderId="14" xfId="0" applyFont="1" applyFill="1" applyBorder="1" applyAlignment="1" applyProtection="1">
      <alignment horizontal="left"/>
      <protection locked="0"/>
    </xf>
    <xf numFmtId="9" fontId="18" fillId="0" borderId="9" xfId="4" applyFont="1" applyFill="1" applyBorder="1" applyAlignment="1" applyProtection="1">
      <alignment horizontal="center"/>
    </xf>
    <xf numFmtId="14" fontId="20" fillId="5" borderId="11" xfId="0" applyNumberFormat="1" applyFont="1" applyFill="1" applyBorder="1" applyAlignment="1" applyProtection="1">
      <alignment horizontal="left"/>
      <protection locked="0"/>
    </xf>
    <xf numFmtId="14" fontId="20" fillId="5" borderId="12" xfId="0" applyNumberFormat="1" applyFont="1" applyFill="1" applyBorder="1" applyAlignment="1" applyProtection="1">
      <alignment horizontal="left"/>
      <protection locked="0"/>
    </xf>
    <xf numFmtId="14" fontId="20" fillId="5" borderId="14" xfId="0" applyNumberFormat="1" applyFont="1" applyFill="1" applyBorder="1" applyAlignment="1" applyProtection="1">
      <alignment horizontal="left"/>
      <protection locked="0"/>
    </xf>
    <xf numFmtId="9" fontId="24" fillId="0" borderId="11" xfId="4" applyFont="1" applyFill="1" applyBorder="1" applyAlignment="1" applyProtection="1">
      <alignment horizontal="center" vertical="center"/>
    </xf>
    <xf numFmtId="9" fontId="24" fillId="0" borderId="12" xfId="4" applyFont="1" applyFill="1" applyBorder="1" applyAlignment="1" applyProtection="1">
      <alignment horizontal="center" vertical="center"/>
    </xf>
    <xf numFmtId="9" fontId="24" fillId="0" borderId="14" xfId="4" applyFont="1" applyFill="1" applyBorder="1" applyAlignment="1" applyProtection="1">
      <alignment horizontal="center" vertical="center"/>
    </xf>
    <xf numFmtId="9" fontId="24" fillId="0" borderId="9" xfId="4" applyFont="1" applyFill="1" applyBorder="1" applyAlignment="1" applyProtection="1">
      <alignment horizontal="center" vertical="center"/>
    </xf>
    <xf numFmtId="0" fontId="29" fillId="5" borderId="11" xfId="0" applyFont="1" applyFill="1" applyBorder="1" applyAlignment="1" applyProtection="1">
      <alignment horizontal="left" vertical="top" wrapText="1"/>
      <protection locked="0"/>
    </xf>
    <xf numFmtId="0" fontId="29" fillId="5" borderId="12" xfId="0" applyFont="1" applyFill="1" applyBorder="1" applyAlignment="1" applyProtection="1">
      <alignment horizontal="left" vertical="top" wrapText="1"/>
      <protection locked="0"/>
    </xf>
    <xf numFmtId="0" fontId="29" fillId="5" borderId="14" xfId="0" applyFont="1" applyFill="1" applyBorder="1" applyAlignment="1" applyProtection="1">
      <alignment horizontal="left" vertical="top" wrapText="1"/>
      <protection locked="0"/>
    </xf>
    <xf numFmtId="0" fontId="22" fillId="17" borderId="9" xfId="0" applyFont="1" applyFill="1" applyBorder="1" applyAlignment="1">
      <alignment horizontal="left" vertical="top" wrapText="1"/>
    </xf>
    <xf numFmtId="0" fontId="59" fillId="0" borderId="24" xfId="0" applyFont="1" applyBorder="1" applyAlignment="1">
      <alignment horizontal="center" vertical="center" wrapText="1"/>
    </xf>
    <xf numFmtId="0" fontId="58" fillId="0" borderId="0" xfId="0" applyFont="1" applyAlignment="1">
      <alignment horizontal="center" vertical="center" wrapText="1"/>
    </xf>
    <xf numFmtId="0" fontId="58" fillId="0" borderId="23"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0" xfId="0" applyFont="1" applyBorder="1" applyAlignment="1">
      <alignment horizontal="center" vertical="center" wrapText="1"/>
    </xf>
    <xf numFmtId="0" fontId="22" fillId="17" borderId="9" xfId="0" applyFont="1" applyFill="1" applyBorder="1" applyAlignment="1">
      <alignment vertical="top" wrapText="1"/>
    </xf>
    <xf numFmtId="0" fontId="34" fillId="5" borderId="9" xfId="0" applyFont="1" applyFill="1" applyBorder="1" applyAlignment="1" applyProtection="1">
      <alignment horizontal="left" vertical="top" wrapText="1"/>
      <protection locked="0"/>
    </xf>
    <xf numFmtId="0" fontId="22" fillId="17" borderId="14" xfId="0" applyFont="1" applyFill="1" applyBorder="1" applyAlignment="1">
      <alignment horizontal="left" vertical="top" wrapText="1"/>
    </xf>
    <xf numFmtId="0" fontId="29" fillId="5" borderId="9" xfId="0" applyFont="1" applyFill="1" applyBorder="1" applyAlignment="1" applyProtection="1">
      <alignment vertical="top" wrapText="1"/>
      <protection locked="0"/>
    </xf>
    <xf numFmtId="0" fontId="24" fillId="0" borderId="11" xfId="0" applyFont="1" applyBorder="1" applyAlignment="1">
      <alignment horizontal="center"/>
    </xf>
    <xf numFmtId="0" fontId="24" fillId="0" borderId="12" xfId="0" applyFont="1" applyBorder="1" applyAlignment="1">
      <alignment horizontal="center"/>
    </xf>
    <xf numFmtId="0" fontId="24" fillId="0" borderId="14" xfId="0" applyFont="1" applyBorder="1" applyAlignment="1">
      <alignment horizontal="center"/>
    </xf>
    <xf numFmtId="0" fontId="16" fillId="19" borderId="27" xfId="0" applyFont="1" applyFill="1" applyBorder="1" applyAlignment="1">
      <alignment horizontal="center" vertical="center" wrapText="1"/>
    </xf>
    <xf numFmtId="0" fontId="16" fillId="19" borderId="26" xfId="0" applyFont="1" applyFill="1" applyBorder="1" applyAlignment="1">
      <alignment horizontal="center" vertical="center" wrapText="1"/>
    </xf>
    <xf numFmtId="0" fontId="16" fillId="19" borderId="25" xfId="0" applyFont="1" applyFill="1" applyBorder="1" applyAlignment="1">
      <alignment horizontal="center" vertical="center" wrapText="1"/>
    </xf>
    <xf numFmtId="0" fontId="16" fillId="19" borderId="24" xfId="0" applyFont="1" applyFill="1" applyBorder="1" applyAlignment="1">
      <alignment horizontal="center" vertical="center" wrapText="1"/>
    </xf>
    <xf numFmtId="0" fontId="16" fillId="19" borderId="0" xfId="0" applyFont="1" applyFill="1" applyAlignment="1">
      <alignment horizontal="center" vertical="center" wrapText="1"/>
    </xf>
    <xf numFmtId="0" fontId="16" fillId="19" borderId="23" xfId="0" applyFont="1" applyFill="1" applyBorder="1" applyAlignment="1">
      <alignment horizontal="center" vertical="center" wrapText="1"/>
    </xf>
    <xf numFmtId="0" fontId="16" fillId="19" borderId="22" xfId="0" applyFont="1" applyFill="1" applyBorder="1" applyAlignment="1">
      <alignment horizontal="center" vertical="center" wrapText="1"/>
    </xf>
    <xf numFmtId="0" fontId="16" fillId="19" borderId="21" xfId="0" applyFont="1" applyFill="1" applyBorder="1" applyAlignment="1">
      <alignment horizontal="center" vertical="center" wrapText="1"/>
    </xf>
    <xf numFmtId="0" fontId="16" fillId="19" borderId="20" xfId="0" applyFont="1" applyFill="1" applyBorder="1" applyAlignment="1">
      <alignment horizontal="center" vertical="center" wrapText="1"/>
    </xf>
    <xf numFmtId="0" fontId="53" fillId="0" borderId="9" xfId="0" quotePrefix="1" applyFont="1" applyBorder="1" applyAlignment="1">
      <alignment horizontal="left" vertical="center" wrapText="1"/>
    </xf>
    <xf numFmtId="0" fontId="54" fillId="0" borderId="9" xfId="0" applyFont="1" applyBorder="1" applyAlignment="1">
      <alignment horizontal="left" vertical="center" wrapText="1"/>
    </xf>
    <xf numFmtId="0" fontId="24" fillId="0" borderId="11"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9" fillId="5" borderId="11" xfId="0" applyFont="1" applyFill="1" applyBorder="1" applyAlignment="1" applyProtection="1">
      <alignment vertical="top" wrapText="1"/>
      <protection locked="0"/>
    </xf>
    <xf numFmtId="0" fontId="18" fillId="5" borderId="12" xfId="0" applyFont="1" applyFill="1" applyBorder="1" applyAlignment="1" applyProtection="1">
      <alignment vertical="top" wrapText="1"/>
      <protection locked="0"/>
    </xf>
    <xf numFmtId="0" fontId="18" fillId="5" borderId="14" xfId="0" applyFont="1" applyFill="1" applyBorder="1" applyAlignment="1" applyProtection="1">
      <alignment vertical="top" wrapText="1"/>
      <protection locked="0"/>
    </xf>
    <xf numFmtId="0" fontId="22" fillId="0" borderId="0" xfId="0" applyFont="1" applyAlignment="1">
      <alignment horizontal="center" vertical="center"/>
    </xf>
    <xf numFmtId="0" fontId="18" fillId="20" borderId="11" xfId="0" applyFont="1" applyFill="1" applyBorder="1" applyAlignment="1">
      <alignment horizontal="center" vertical="top"/>
    </xf>
    <xf numFmtId="0" fontId="18" fillId="20" borderId="12" xfId="0" applyFont="1" applyFill="1" applyBorder="1" applyAlignment="1">
      <alignment horizontal="center" vertical="top"/>
    </xf>
    <xf numFmtId="0" fontId="18" fillId="20" borderId="14" xfId="0" applyFont="1" applyFill="1" applyBorder="1" applyAlignment="1">
      <alignment horizontal="center" vertical="top"/>
    </xf>
    <xf numFmtId="0" fontId="38" fillId="20" borderId="11" xfId="0" applyFont="1" applyFill="1" applyBorder="1" applyAlignment="1">
      <alignment horizontal="left" vertical="top"/>
    </xf>
    <xf numFmtId="0" fontId="38" fillId="20" borderId="12" xfId="0" applyFont="1" applyFill="1" applyBorder="1" applyAlignment="1">
      <alignment horizontal="left" vertical="top"/>
    </xf>
    <xf numFmtId="0" fontId="38" fillId="20" borderId="14" xfId="0" applyFont="1" applyFill="1" applyBorder="1" applyAlignment="1">
      <alignment horizontal="left" vertical="top"/>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165" fontId="47" fillId="0" borderId="0" xfId="4" applyNumberFormat="1" applyFont="1" applyBorder="1" applyAlignment="1" applyProtection="1">
      <alignment horizontal="center" vertical="center"/>
    </xf>
    <xf numFmtId="0" fontId="18" fillId="0" borderId="0" xfId="0" applyFont="1" applyAlignment="1">
      <alignment horizontal="left"/>
    </xf>
    <xf numFmtId="0" fontId="18" fillId="0" borderId="9" xfId="0" applyFont="1" applyBorder="1" applyAlignment="1">
      <alignment horizontal="left" vertical="top" wrapText="1"/>
    </xf>
    <xf numFmtId="0" fontId="20" fillId="0" borderId="9" xfId="0" applyFont="1" applyBorder="1" applyAlignment="1">
      <alignment horizontal="left" vertical="top" wrapText="1"/>
    </xf>
    <xf numFmtId="0" fontId="37" fillId="13" borderId="9" xfId="0" applyFont="1" applyFill="1" applyBorder="1" applyAlignment="1">
      <alignment horizontal="center" vertical="center"/>
    </xf>
    <xf numFmtId="0" fontId="18" fillId="0" borderId="9" xfId="0" applyFont="1" applyBorder="1" applyAlignment="1">
      <alignment horizontal="center" vertical="center" wrapText="1"/>
    </xf>
    <xf numFmtId="0" fontId="28" fillId="0" borderId="11" xfId="0" applyFont="1" applyBorder="1" applyAlignment="1">
      <alignment horizontal="left" vertical="top"/>
    </xf>
    <xf numFmtId="0" fontId="28" fillId="0" borderId="12" xfId="0" applyFont="1" applyBorder="1" applyAlignment="1">
      <alignment horizontal="left" vertical="top"/>
    </xf>
    <xf numFmtId="0" fontId="28" fillId="0" borderId="14" xfId="0" applyFont="1" applyBorder="1" applyAlignment="1">
      <alignment horizontal="left" vertical="top"/>
    </xf>
    <xf numFmtId="0" fontId="18" fillId="0" borderId="0" xfId="0" applyFont="1" applyAlignment="1">
      <alignment horizontal="left" vertical="top"/>
    </xf>
    <xf numFmtId="0" fontId="18" fillId="5" borderId="15" xfId="0" applyFont="1" applyFill="1" applyBorder="1" applyAlignment="1" applyProtection="1">
      <alignment horizontal="left" vertical="center"/>
      <protection locked="0"/>
    </xf>
    <xf numFmtId="0" fontId="18" fillId="5" borderId="10" xfId="0" applyFont="1" applyFill="1" applyBorder="1" applyAlignment="1" applyProtection="1">
      <alignment horizontal="left" vertical="center"/>
      <protection locked="0"/>
    </xf>
    <xf numFmtId="0" fontId="18" fillId="5" borderId="27" xfId="0" applyFont="1" applyFill="1" applyBorder="1" applyAlignment="1" applyProtection="1">
      <alignment horizontal="center" vertical="center"/>
      <protection locked="0"/>
    </xf>
    <xf numFmtId="0" fontId="18" fillId="5" borderId="25" xfId="0" applyFont="1" applyFill="1" applyBorder="1" applyAlignment="1" applyProtection="1">
      <alignment horizontal="center" vertical="center"/>
      <protection locked="0"/>
    </xf>
    <xf numFmtId="0" fontId="18" fillId="5" borderId="22" xfId="0" applyFont="1" applyFill="1" applyBorder="1" applyAlignment="1" applyProtection="1">
      <alignment horizontal="center" vertical="center"/>
      <protection locked="0"/>
    </xf>
    <xf numFmtId="0" fontId="18" fillId="5" borderId="20" xfId="0" applyFont="1" applyFill="1" applyBorder="1" applyAlignment="1" applyProtection="1">
      <alignment horizontal="center" vertical="center"/>
      <protection locked="0"/>
    </xf>
    <xf numFmtId="0" fontId="39" fillId="0" borderId="21" xfId="0" applyFont="1" applyBorder="1" applyAlignment="1">
      <alignment horizontal="left" wrapText="1"/>
    </xf>
    <xf numFmtId="0" fontId="18" fillId="5" borderId="27" xfId="0" applyFont="1" applyFill="1" applyBorder="1" applyAlignment="1">
      <alignment horizontal="left" vertical="center" wrapText="1"/>
    </xf>
    <xf numFmtId="0" fontId="18" fillId="5" borderId="25"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29" fillId="5" borderId="27" xfId="0" applyFont="1" applyFill="1" applyBorder="1" applyAlignment="1" applyProtection="1">
      <alignment horizontal="left" vertical="top" wrapText="1"/>
      <protection locked="0"/>
    </xf>
    <xf numFmtId="0" fontId="29" fillId="5" borderId="26" xfId="0" applyFont="1" applyFill="1" applyBorder="1" applyAlignment="1" applyProtection="1">
      <alignment horizontal="left" vertical="top" wrapText="1"/>
      <protection locked="0"/>
    </xf>
    <xf numFmtId="0" fontId="29" fillId="5" borderId="25" xfId="0" applyFont="1" applyFill="1" applyBorder="1" applyAlignment="1" applyProtection="1">
      <alignment horizontal="left" vertical="top" wrapText="1"/>
      <protection locked="0"/>
    </xf>
    <xf numFmtId="0" fontId="29" fillId="5" borderId="24" xfId="0" applyFont="1" applyFill="1" applyBorder="1" applyAlignment="1" applyProtection="1">
      <alignment horizontal="left" vertical="top" wrapText="1"/>
      <protection locked="0"/>
    </xf>
    <xf numFmtId="0" fontId="29" fillId="5" borderId="0" xfId="0" applyFont="1" applyFill="1" applyAlignment="1" applyProtection="1">
      <alignment horizontal="left" vertical="top" wrapText="1"/>
      <protection locked="0"/>
    </xf>
    <xf numFmtId="0" fontId="29" fillId="5" borderId="23" xfId="0" applyFont="1" applyFill="1" applyBorder="1" applyAlignment="1" applyProtection="1">
      <alignment horizontal="left" vertical="top" wrapText="1"/>
      <protection locked="0"/>
    </xf>
    <xf numFmtId="0" fontId="29" fillId="5" borderId="22" xfId="0" applyFont="1" applyFill="1" applyBorder="1" applyAlignment="1" applyProtection="1">
      <alignment horizontal="left" vertical="top" wrapText="1"/>
      <protection locked="0"/>
    </xf>
    <xf numFmtId="0" fontId="29" fillId="5" borderId="21" xfId="0" applyFont="1" applyFill="1" applyBorder="1" applyAlignment="1" applyProtection="1">
      <alignment horizontal="left" vertical="top" wrapText="1"/>
      <protection locked="0"/>
    </xf>
    <xf numFmtId="0" fontId="29" fillId="5" borderId="20" xfId="0" applyFont="1" applyFill="1" applyBorder="1" applyAlignment="1" applyProtection="1">
      <alignment horizontal="left" vertical="top" wrapText="1"/>
      <protection locked="0"/>
    </xf>
    <xf numFmtId="0" fontId="18" fillId="5" borderId="27"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15" xfId="0" applyFont="1" applyFill="1" applyBorder="1" applyAlignment="1" applyProtection="1">
      <alignment horizontal="center" vertical="center"/>
      <protection locked="0"/>
    </xf>
    <xf numFmtId="0" fontId="18" fillId="5" borderId="10" xfId="0" applyFont="1" applyFill="1" applyBorder="1" applyAlignment="1" applyProtection="1">
      <alignment horizontal="center" vertical="center"/>
      <protection locked="0"/>
    </xf>
    <xf numFmtId="0" fontId="22" fillId="0" borderId="26" xfId="0" applyFont="1" applyBorder="1" applyAlignment="1">
      <alignment horizontal="right" wrapText="1"/>
    </xf>
    <xf numFmtId="0" fontId="18" fillId="0" borderId="30" xfId="0" applyFont="1" applyBorder="1" applyAlignment="1">
      <alignment horizontal="left" vertical="top" wrapText="1"/>
    </xf>
    <xf numFmtId="0" fontId="18" fillId="0" borderId="0" xfId="0" applyFont="1" applyAlignment="1">
      <alignment horizontal="left" vertical="top" wrapText="1"/>
    </xf>
    <xf numFmtId="0" fontId="18" fillId="20" borderId="9" xfId="0" applyFont="1" applyFill="1" applyBorder="1" applyAlignment="1">
      <alignment horizontal="left" vertical="top" wrapText="1"/>
    </xf>
    <xf numFmtId="0" fontId="28" fillId="0" borderId="11" xfId="0" applyFont="1" applyBorder="1" applyAlignment="1">
      <alignment horizontal="left" vertical="top" wrapText="1"/>
    </xf>
    <xf numFmtId="0" fontId="28" fillId="0" borderId="12" xfId="0" applyFont="1" applyBorder="1" applyAlignment="1">
      <alignment horizontal="left" vertical="top" wrapText="1"/>
    </xf>
    <xf numFmtId="0" fontId="28" fillId="0" borderId="14" xfId="0" applyFont="1" applyBorder="1" applyAlignment="1">
      <alignment horizontal="left" vertical="top" wrapText="1"/>
    </xf>
    <xf numFmtId="0" fontId="39" fillId="0" borderId="21" xfId="0" applyFont="1" applyBorder="1" applyAlignment="1">
      <alignment horizontal="left"/>
    </xf>
    <xf numFmtId="0" fontId="39" fillId="0" borderId="12" xfId="0" applyFont="1" applyBorder="1" applyAlignment="1">
      <alignment horizontal="left"/>
    </xf>
    <xf numFmtId="0" fontId="18" fillId="5" borderId="11"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11" xfId="0" applyFont="1" applyFill="1" applyBorder="1" applyAlignment="1">
      <alignment horizontal="center" vertical="center"/>
    </xf>
    <xf numFmtId="0" fontId="18" fillId="5" borderId="12" xfId="0" applyFont="1" applyFill="1" applyBorder="1" applyAlignment="1">
      <alignment horizontal="center" vertical="center"/>
    </xf>
    <xf numFmtId="0" fontId="18" fillId="5" borderId="14" xfId="0" applyFont="1" applyFill="1" applyBorder="1" applyAlignment="1">
      <alignment horizontal="center" vertical="center"/>
    </xf>
    <xf numFmtId="167" fontId="18" fillId="5" borderId="11" xfId="0" applyNumberFormat="1" applyFont="1" applyFill="1" applyBorder="1" applyAlignment="1">
      <alignment horizontal="center" vertical="center"/>
    </xf>
    <xf numFmtId="167" fontId="18" fillId="5" borderId="12" xfId="0" applyNumberFormat="1" applyFont="1" applyFill="1" applyBorder="1" applyAlignment="1">
      <alignment horizontal="center" vertical="center"/>
    </xf>
    <xf numFmtId="167" fontId="18" fillId="5" borderId="14" xfId="0" applyNumberFormat="1" applyFont="1" applyFill="1" applyBorder="1" applyAlignment="1">
      <alignment horizontal="center" vertical="center"/>
    </xf>
    <xf numFmtId="0" fontId="22" fillId="0" borderId="26" xfId="0" applyFont="1" applyBorder="1" applyAlignment="1">
      <alignment horizontal="left" wrapText="1"/>
    </xf>
    <xf numFmtId="0" fontId="22" fillId="0" borderId="26" xfId="0" applyFont="1" applyBorder="1" applyAlignment="1">
      <alignment horizontal="left"/>
    </xf>
    <xf numFmtId="0" fontId="47" fillId="0" borderId="24" xfId="0" applyFont="1" applyBorder="1" applyAlignment="1">
      <alignment horizontal="left" vertical="center"/>
    </xf>
    <xf numFmtId="0" fontId="47" fillId="0" borderId="0" xfId="0" applyFont="1" applyAlignment="1">
      <alignment horizontal="left" vertical="center"/>
    </xf>
    <xf numFmtId="0" fontId="26" fillId="19" borderId="11" xfId="0" applyFont="1" applyFill="1" applyBorder="1" applyAlignment="1">
      <alignment horizontal="left" vertical="center"/>
    </xf>
    <xf numFmtId="0" fontId="26" fillId="19" borderId="12" xfId="0" applyFont="1" applyFill="1" applyBorder="1" applyAlignment="1">
      <alignment horizontal="left" vertical="center"/>
    </xf>
    <xf numFmtId="0" fontId="26" fillId="19" borderId="14" xfId="0" applyFont="1" applyFill="1" applyBorder="1" applyAlignment="1">
      <alignment horizontal="left" vertical="center"/>
    </xf>
    <xf numFmtId="0" fontId="26" fillId="19" borderId="9" xfId="0" applyFont="1" applyFill="1" applyBorder="1" applyAlignment="1">
      <alignment horizontal="left"/>
    </xf>
    <xf numFmtId="0" fontId="24" fillId="12" borderId="11" xfId="0" applyFont="1" applyFill="1" applyBorder="1" applyAlignment="1">
      <alignment horizontal="center" vertical="center"/>
    </xf>
    <xf numFmtId="0" fontId="24" fillId="12" borderId="14"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12" xfId="0" applyFont="1" applyFill="1" applyBorder="1" applyAlignment="1">
      <alignment horizontal="center" vertical="center"/>
    </xf>
    <xf numFmtId="0" fontId="24" fillId="6" borderId="14"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14" xfId="0" applyFont="1" applyFill="1" applyBorder="1" applyAlignment="1">
      <alignment horizontal="center" vertical="center"/>
    </xf>
    <xf numFmtId="0" fontId="18" fillId="0" borderId="9" xfId="0" applyFont="1" applyBorder="1" applyAlignment="1">
      <alignment horizontal="left" vertical="center" wrapText="1"/>
    </xf>
    <xf numFmtId="0" fontId="43" fillId="16" borderId="15" xfId="0" applyFont="1" applyFill="1" applyBorder="1" applyAlignment="1">
      <alignment horizontal="left" vertical="top"/>
    </xf>
    <xf numFmtId="0" fontId="43" fillId="16" borderId="10" xfId="0" applyFont="1" applyFill="1" applyBorder="1" applyAlignment="1">
      <alignment horizontal="left" vertical="top"/>
    </xf>
    <xf numFmtId="0" fontId="51" fillId="8" borderId="11" xfId="0" applyFont="1" applyFill="1" applyBorder="1" applyAlignment="1">
      <alignment horizontal="left" vertical="center"/>
    </xf>
    <xf numFmtId="0" fontId="51" fillId="8" borderId="12" xfId="0" applyFont="1" applyFill="1" applyBorder="1" applyAlignment="1">
      <alignment horizontal="left" vertical="center"/>
    </xf>
    <xf numFmtId="0" fontId="51" fillId="8" borderId="14" xfId="0" applyFont="1" applyFill="1" applyBorder="1" applyAlignment="1">
      <alignment horizontal="left" vertical="center"/>
    </xf>
    <xf numFmtId="0" fontId="45" fillId="15" borderId="15" xfId="3" applyFont="1" applyFill="1" applyBorder="1" applyAlignment="1">
      <alignment horizontal="center" vertical="center" wrapText="1"/>
    </xf>
    <xf numFmtId="0" fontId="45" fillId="15" borderId="10" xfId="3" applyFont="1" applyFill="1" applyBorder="1" applyAlignment="1">
      <alignment horizontal="center" vertical="center" wrapText="1"/>
    </xf>
    <xf numFmtId="0" fontId="24" fillId="0" borderId="21" xfId="3" applyFont="1" applyBorder="1" applyAlignment="1">
      <alignment horizontal="left" vertical="center" wrapText="1"/>
    </xf>
    <xf numFmtId="0" fontId="55" fillId="0" borderId="11" xfId="3" applyFont="1" applyBorder="1" applyAlignment="1">
      <alignment horizontal="left" vertical="center" wrapText="1"/>
    </xf>
    <xf numFmtId="0" fontId="55" fillId="0" borderId="12" xfId="3" applyFont="1" applyBorder="1" applyAlignment="1">
      <alignment horizontal="left" vertical="center" wrapText="1"/>
    </xf>
    <xf numFmtId="0" fontId="55" fillId="0" borderId="14" xfId="3" applyFont="1" applyBorder="1" applyAlignment="1">
      <alignment horizontal="left" vertical="center" wrapText="1"/>
    </xf>
    <xf numFmtId="0" fontId="45" fillId="18" borderId="11" xfId="3" applyFont="1" applyFill="1" applyBorder="1" applyAlignment="1">
      <alignment horizontal="center" vertical="center" wrapText="1"/>
    </xf>
    <xf numFmtId="0" fontId="45" fillId="18" borderId="12" xfId="3" applyFont="1" applyFill="1" applyBorder="1" applyAlignment="1">
      <alignment horizontal="center" vertical="center" wrapText="1"/>
    </xf>
    <xf numFmtId="0" fontId="45" fillId="18" borderId="14" xfId="3" applyFont="1" applyFill="1" applyBorder="1" applyAlignment="1">
      <alignment horizontal="center" vertical="center" wrapText="1"/>
    </xf>
    <xf numFmtId="0" fontId="45" fillId="18" borderId="9" xfId="3" applyFont="1" applyFill="1" applyBorder="1" applyAlignment="1">
      <alignment horizontal="center" vertical="center" wrapText="1"/>
    </xf>
  </cellXfs>
  <cellStyles count="6">
    <cellStyle name="Comma" xfId="1" builtinId="3"/>
    <cellStyle name="Currency 2" xfId="2" xr:uid="{00000000-0005-0000-0000-000001000000}"/>
    <cellStyle name="Hyperlink" xfId="5" builtinId="8"/>
    <cellStyle name="Normal" xfId="0" builtinId="0"/>
    <cellStyle name="Normal 2" xfId="3" xr:uid="{00000000-0005-0000-0000-000003000000}"/>
    <cellStyle name="Percent" xfId="4" builtinId="5"/>
  </cellStyles>
  <dxfs count="110">
    <dxf>
      <font>
        <color theme="0"/>
      </font>
      <fill>
        <patternFill>
          <bgColor theme="1"/>
        </patternFill>
      </fill>
    </dxf>
    <dxf>
      <font>
        <color theme="0"/>
      </font>
      <fill>
        <patternFill>
          <bgColor rgb="FFFF0000"/>
        </patternFill>
      </fill>
    </dxf>
    <dxf>
      <fill>
        <patternFill>
          <bgColor rgb="FFFFC000"/>
        </patternFill>
      </fill>
    </dxf>
    <dxf>
      <fill>
        <patternFill>
          <bgColor rgb="FF92D050"/>
        </patternFill>
      </fill>
    </dxf>
    <dxf>
      <fill>
        <patternFill>
          <bgColor rgb="FF0DB400"/>
        </patternFill>
      </fill>
    </dxf>
    <dxf>
      <fill>
        <patternFill>
          <bgColor rgb="FF2D941C"/>
        </patternFill>
      </fill>
    </dxf>
    <dxf>
      <font>
        <color theme="0" tint="-0.14996795556505021"/>
      </font>
    </dxf>
    <dxf>
      <font>
        <color theme="0" tint="-0.14996795556505021"/>
      </font>
    </dxf>
    <dxf>
      <font>
        <color theme="0"/>
      </font>
      <fill>
        <patternFill>
          <bgColor theme="1"/>
        </patternFill>
      </fill>
    </dxf>
    <dxf>
      <font>
        <color theme="0"/>
      </font>
      <fill>
        <patternFill>
          <bgColor rgb="FFFF0000"/>
        </patternFill>
      </fill>
    </dxf>
    <dxf>
      <fill>
        <patternFill>
          <bgColor rgb="FFFFC000"/>
        </patternFill>
      </fill>
    </dxf>
    <dxf>
      <fill>
        <patternFill>
          <bgColor rgb="FF92D050"/>
        </patternFill>
      </fill>
    </dxf>
    <dxf>
      <fill>
        <patternFill>
          <bgColor rgb="FF0DB400"/>
        </patternFill>
      </fill>
    </dxf>
    <dxf>
      <font>
        <color theme="0"/>
      </font>
      <fill>
        <patternFill>
          <bgColor rgb="FF2D941C"/>
        </patternFill>
      </fill>
    </dxf>
    <dxf>
      <font>
        <b/>
        <i val="0"/>
        <color theme="0"/>
      </font>
      <fill>
        <patternFill>
          <bgColor theme="1"/>
        </patternFill>
      </fill>
    </dxf>
    <dxf>
      <font>
        <b/>
        <i val="0"/>
        <color theme="0"/>
      </font>
      <fill>
        <patternFill>
          <bgColor rgb="FFFF0000"/>
        </patternFill>
      </fill>
    </dxf>
    <dxf>
      <font>
        <b/>
        <i val="0"/>
      </font>
      <fill>
        <patternFill>
          <bgColor rgb="FFFFC000"/>
        </patternFill>
      </fill>
    </dxf>
    <dxf>
      <font>
        <b/>
        <i val="0"/>
      </font>
      <fill>
        <patternFill>
          <bgColor rgb="FF92D050"/>
        </patternFill>
      </fill>
    </dxf>
    <dxf>
      <font>
        <b/>
        <i val="0"/>
      </font>
      <fill>
        <patternFill>
          <bgColor rgb="FF0DB400"/>
        </patternFill>
      </fill>
    </dxf>
    <dxf>
      <font>
        <b/>
        <i val="0"/>
        <color theme="0"/>
      </font>
      <fill>
        <patternFill>
          <bgColor rgb="FF2D941C"/>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ont>
        <color theme="0"/>
      </font>
    </dxf>
    <dxf>
      <font>
        <color theme="0"/>
      </font>
      <fill>
        <patternFill>
          <bgColor theme="1"/>
        </patternFill>
      </fill>
    </dxf>
    <dxf>
      <font>
        <color theme="0"/>
      </font>
      <fill>
        <patternFill>
          <bgColor rgb="FFFF0000"/>
        </patternFill>
      </fill>
    </dxf>
    <dxf>
      <fill>
        <patternFill>
          <bgColor rgb="FFFFC000"/>
        </patternFill>
      </fill>
    </dxf>
    <dxf>
      <fill>
        <patternFill>
          <bgColor rgb="FF92D050"/>
        </patternFill>
      </fill>
    </dxf>
    <dxf>
      <fill>
        <patternFill>
          <bgColor rgb="FF0DB400"/>
        </patternFill>
      </fill>
    </dxf>
    <dxf>
      <fill>
        <patternFill>
          <bgColor rgb="FF2D941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ED7D31"/>
      <color rgb="FF008F9E"/>
      <color rgb="FFE86489"/>
      <color rgb="FFFBE5D6"/>
      <color rgb="FF44546A"/>
      <color rgb="FFDBF2F2"/>
      <color rgb="FFE4E4E4"/>
      <color rgb="FFFFFFFF"/>
      <color rgb="FF92D050"/>
      <color rgb="FF0DB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BMW - Workings'!$F$9" lockText="1" noThreeD="1"/>
</file>

<file path=xl/ctrlProps/ctrlProp10.xml><?xml version="1.0" encoding="utf-8"?>
<formControlPr xmlns="http://schemas.microsoft.com/office/spreadsheetml/2009/9/main" objectType="CheckBox" fmlaLink="'BMW - Workings'!$B$52" lockText="1" noThreeD="1"/>
</file>

<file path=xl/ctrlProps/ctrlProp100.xml><?xml version="1.0" encoding="utf-8"?>
<formControlPr xmlns="http://schemas.microsoft.com/office/spreadsheetml/2009/9/main" objectType="CheckBox" fmlaLink="'BMW - Workings'!$G$86" lockText="1" noThreeD="1"/>
</file>

<file path=xl/ctrlProps/ctrlProp101.xml><?xml version="1.0" encoding="utf-8"?>
<formControlPr xmlns="http://schemas.microsoft.com/office/spreadsheetml/2009/9/main" objectType="CheckBox" fmlaLink="'BMW - Workings'!$F$92" lockText="1" noThreeD="1"/>
</file>

<file path=xl/ctrlProps/ctrlProp102.xml><?xml version="1.0" encoding="utf-8"?>
<formControlPr xmlns="http://schemas.microsoft.com/office/spreadsheetml/2009/9/main" objectType="CheckBox" fmlaLink="'BMW - Workings'!$G$94" lockText="1" noThreeD="1"/>
</file>

<file path=xl/ctrlProps/ctrlProp103.xml><?xml version="1.0" encoding="utf-8"?>
<formControlPr xmlns="http://schemas.microsoft.com/office/spreadsheetml/2009/9/main" objectType="CheckBox" fmlaLink="'BMW - Workings'!$C$96" lockText="1" noThreeD="1"/>
</file>

<file path=xl/ctrlProps/ctrlProp104.xml><?xml version="1.0" encoding="utf-8"?>
<formControlPr xmlns="http://schemas.microsoft.com/office/spreadsheetml/2009/9/main" objectType="CheckBox" fmlaLink="'BMW - Workings'!$G$96" lockText="1" noThreeD="1"/>
</file>

<file path=xl/ctrlProps/ctrlProp105.xml><?xml version="1.0" encoding="utf-8"?>
<formControlPr xmlns="http://schemas.microsoft.com/office/spreadsheetml/2009/9/main" objectType="CheckBox" fmlaLink="'BMW - Workings'!$F$96" lockText="1" noThreeD="1"/>
</file>

<file path=xl/ctrlProps/ctrlProp106.xml><?xml version="1.0" encoding="utf-8"?>
<formControlPr xmlns="http://schemas.microsoft.com/office/spreadsheetml/2009/9/main" objectType="CheckBox" fmlaLink="'BMW - Workings'!$E$92" lockText="1" noThreeD="1"/>
</file>

<file path=xl/ctrlProps/ctrlProp107.xml><?xml version="1.0" encoding="utf-8"?>
<formControlPr xmlns="http://schemas.microsoft.com/office/spreadsheetml/2009/9/main" objectType="CheckBox" fmlaLink="'BMW - Workings'!$D$92" lockText="1" noThreeD="1"/>
</file>

<file path=xl/ctrlProps/ctrlProp108.xml><?xml version="1.0" encoding="utf-8"?>
<formControlPr xmlns="http://schemas.microsoft.com/office/spreadsheetml/2009/9/main" objectType="CheckBox" fmlaLink="'BMW - Workings'!$B$94" lockText="1" noThreeD="1"/>
</file>

<file path=xl/ctrlProps/ctrlProp109.xml><?xml version="1.0" encoding="utf-8"?>
<formControlPr xmlns="http://schemas.microsoft.com/office/spreadsheetml/2009/9/main" objectType="CheckBox" fmlaLink="'BMW - Workings'!$E$94" lockText="1" noThreeD="1"/>
</file>

<file path=xl/ctrlProps/ctrlProp11.xml><?xml version="1.0" encoding="utf-8"?>
<formControlPr xmlns="http://schemas.microsoft.com/office/spreadsheetml/2009/9/main" objectType="CheckBox" fmlaLink="'BMW - Workings'!$C$52" lockText="1" noThreeD="1"/>
</file>

<file path=xl/ctrlProps/ctrlProp110.xml><?xml version="1.0" encoding="utf-8"?>
<formControlPr xmlns="http://schemas.microsoft.com/office/spreadsheetml/2009/9/main" objectType="CheckBox" fmlaLink="'BMW - Workings'!$E$96" lockText="1" noThreeD="1"/>
</file>

<file path=xl/ctrlProps/ctrlProp111.xml><?xml version="1.0" encoding="utf-8"?>
<formControlPr xmlns="http://schemas.microsoft.com/office/spreadsheetml/2009/9/main" objectType="CheckBox" fmlaLink="'BMW - Workings'!$B$92" lockText="1" noThreeD="1"/>
</file>

<file path=xl/ctrlProps/ctrlProp112.xml><?xml version="1.0" encoding="utf-8"?>
<formControlPr xmlns="http://schemas.microsoft.com/office/spreadsheetml/2009/9/main" objectType="CheckBox" fmlaLink="'BMW - Workings'!$D$94" lockText="1" noThreeD="1"/>
</file>

<file path=xl/ctrlProps/ctrlProp113.xml><?xml version="1.0" encoding="utf-8"?>
<formControlPr xmlns="http://schemas.microsoft.com/office/spreadsheetml/2009/9/main" objectType="CheckBox" fmlaLink="'BMW - Workings'!$D$96" lockText="1" noThreeD="1"/>
</file>

<file path=xl/ctrlProps/ctrlProp114.xml><?xml version="1.0" encoding="utf-8"?>
<formControlPr xmlns="http://schemas.microsoft.com/office/spreadsheetml/2009/9/main" objectType="CheckBox" fmlaLink="'BMW - Workings'!$C$92" lockText="1" noThreeD="1"/>
</file>

<file path=xl/ctrlProps/ctrlProp115.xml><?xml version="1.0" encoding="utf-8"?>
<formControlPr xmlns="http://schemas.microsoft.com/office/spreadsheetml/2009/9/main" objectType="CheckBox" fmlaLink="'BMW - Workings'!$C$94" lockText="1" noThreeD="1"/>
</file>

<file path=xl/ctrlProps/ctrlProp116.xml><?xml version="1.0" encoding="utf-8"?>
<formControlPr xmlns="http://schemas.microsoft.com/office/spreadsheetml/2009/9/main" objectType="CheckBox" fmlaLink="'BMW - Workings'!$F$94" lockText="1" noThreeD="1"/>
</file>

<file path=xl/ctrlProps/ctrlProp117.xml><?xml version="1.0" encoding="utf-8"?>
<formControlPr xmlns="http://schemas.microsoft.com/office/spreadsheetml/2009/9/main" objectType="CheckBox" fmlaLink="'BMW - Workings'!$B$96" lockText="1" noThreeD="1"/>
</file>

<file path=xl/ctrlProps/ctrlProp118.xml><?xml version="1.0" encoding="utf-8"?>
<formControlPr xmlns="http://schemas.microsoft.com/office/spreadsheetml/2009/9/main" objectType="CheckBox" fmlaLink="'BMW - Workings'!$G$92" lockText="1" noThreeD="1"/>
</file>

<file path=xl/ctrlProps/ctrlProp119.xml><?xml version="1.0" encoding="utf-8"?>
<formControlPr xmlns="http://schemas.microsoft.com/office/spreadsheetml/2009/9/main" objectType="CheckBox" fmlaLink="'BMW - Workings'!$F$100" lockText="1" noThreeD="1"/>
</file>

<file path=xl/ctrlProps/ctrlProp12.xml><?xml version="1.0" encoding="utf-8"?>
<formControlPr xmlns="http://schemas.microsoft.com/office/spreadsheetml/2009/9/main" objectType="CheckBox" fmlaLink="'BMW - Workings'!$D$52" lockText="1" noThreeD="1"/>
</file>

<file path=xl/ctrlProps/ctrlProp120.xml><?xml version="1.0" encoding="utf-8"?>
<formControlPr xmlns="http://schemas.microsoft.com/office/spreadsheetml/2009/9/main" objectType="CheckBox" fmlaLink="'BMW - Workings'!$E$100" lockText="1" noThreeD="1"/>
</file>

<file path=xl/ctrlProps/ctrlProp121.xml><?xml version="1.0" encoding="utf-8"?>
<formControlPr xmlns="http://schemas.microsoft.com/office/spreadsheetml/2009/9/main" objectType="CheckBox" fmlaLink="'BMW - Workings'!$D$100" lockText="1" noThreeD="1"/>
</file>

<file path=xl/ctrlProps/ctrlProp122.xml><?xml version="1.0" encoding="utf-8"?>
<formControlPr xmlns="http://schemas.microsoft.com/office/spreadsheetml/2009/9/main" objectType="CheckBox" fmlaLink="'BMW - Workings'!$B$100" lockText="1" noThreeD="1"/>
</file>

<file path=xl/ctrlProps/ctrlProp123.xml><?xml version="1.0" encoding="utf-8"?>
<formControlPr xmlns="http://schemas.microsoft.com/office/spreadsheetml/2009/9/main" objectType="CheckBox" fmlaLink="'BMW - Workings'!$C$100" lockText="1" noThreeD="1"/>
</file>

<file path=xl/ctrlProps/ctrlProp124.xml><?xml version="1.0" encoding="utf-8"?>
<formControlPr xmlns="http://schemas.microsoft.com/office/spreadsheetml/2009/9/main" objectType="CheckBox" fmlaLink="'BMW - Workings'!$G$100" lockText="1" noThreeD="1"/>
</file>

<file path=xl/ctrlProps/ctrlProp125.xml><?xml version="1.0" encoding="utf-8"?>
<formControlPr xmlns="http://schemas.microsoft.com/office/spreadsheetml/2009/9/main" objectType="CheckBox" fmlaLink="'BMW - Workings'!$F$102" lockText="1" noThreeD="1"/>
</file>

<file path=xl/ctrlProps/ctrlProp126.xml><?xml version="1.0" encoding="utf-8"?>
<formControlPr xmlns="http://schemas.microsoft.com/office/spreadsheetml/2009/9/main" objectType="CheckBox" fmlaLink="'BMW - Workings'!$E$102" lockText="1" noThreeD="1"/>
</file>

<file path=xl/ctrlProps/ctrlProp127.xml><?xml version="1.0" encoding="utf-8"?>
<formControlPr xmlns="http://schemas.microsoft.com/office/spreadsheetml/2009/9/main" objectType="CheckBox" fmlaLink="'BMW - Workings'!$D$102" lockText="1" noThreeD="1"/>
</file>

<file path=xl/ctrlProps/ctrlProp128.xml><?xml version="1.0" encoding="utf-8"?>
<formControlPr xmlns="http://schemas.microsoft.com/office/spreadsheetml/2009/9/main" objectType="CheckBox" fmlaLink="'BMW - Workings'!$B$102" lockText="1" noThreeD="1"/>
</file>

<file path=xl/ctrlProps/ctrlProp129.xml><?xml version="1.0" encoding="utf-8"?>
<formControlPr xmlns="http://schemas.microsoft.com/office/spreadsheetml/2009/9/main" objectType="CheckBox" fmlaLink="'BMW - Workings'!$C$102" lockText="1" noThreeD="1"/>
</file>

<file path=xl/ctrlProps/ctrlProp13.xml><?xml version="1.0" encoding="utf-8"?>
<formControlPr xmlns="http://schemas.microsoft.com/office/spreadsheetml/2009/9/main" objectType="CheckBox" fmlaLink="'BMW - Workings'!$E$52" lockText="1" noThreeD="1"/>
</file>

<file path=xl/ctrlProps/ctrlProp130.xml><?xml version="1.0" encoding="utf-8"?>
<formControlPr xmlns="http://schemas.microsoft.com/office/spreadsheetml/2009/9/main" objectType="CheckBox" fmlaLink="'BMW - Workings'!$G$102" lockText="1" noThreeD="1"/>
</file>

<file path=xl/ctrlProps/ctrlProp131.xml><?xml version="1.0" encoding="utf-8"?>
<formControlPr xmlns="http://schemas.microsoft.com/office/spreadsheetml/2009/9/main" objectType="CheckBox" fmlaLink="'BMW - Workings'!$B$119" lockText="1" noThreeD="1"/>
</file>

<file path=xl/ctrlProps/ctrlProp132.xml><?xml version="1.0" encoding="utf-8"?>
<formControlPr xmlns="http://schemas.microsoft.com/office/spreadsheetml/2009/9/main" objectType="CheckBox" fmlaLink="'BMW - Workings'!$C$119" lockText="1" noThreeD="1"/>
</file>

<file path=xl/ctrlProps/ctrlProp133.xml><?xml version="1.0" encoding="utf-8"?>
<formControlPr xmlns="http://schemas.microsoft.com/office/spreadsheetml/2009/9/main" objectType="CheckBox" fmlaLink="'BMW - Workings'!$D$119" lockText="1" noThreeD="1"/>
</file>

<file path=xl/ctrlProps/ctrlProp134.xml><?xml version="1.0" encoding="utf-8"?>
<formControlPr xmlns="http://schemas.microsoft.com/office/spreadsheetml/2009/9/main" objectType="CheckBox" fmlaLink="'BMW - Workings'!$E$119" lockText="1" noThreeD="1"/>
</file>

<file path=xl/ctrlProps/ctrlProp135.xml><?xml version="1.0" encoding="utf-8"?>
<formControlPr xmlns="http://schemas.microsoft.com/office/spreadsheetml/2009/9/main" objectType="CheckBox" fmlaLink="'BMW - Workings'!$G$119" lockText="1" noThreeD="1"/>
</file>

<file path=xl/ctrlProps/ctrlProp136.xml><?xml version="1.0" encoding="utf-8"?>
<formControlPr xmlns="http://schemas.microsoft.com/office/spreadsheetml/2009/9/main" objectType="CheckBox" fmlaLink="'BMW - Workings'!$F$119" lockText="1" noThreeD="1"/>
</file>

<file path=xl/ctrlProps/ctrlProp137.xml><?xml version="1.0" encoding="utf-8"?>
<formControlPr xmlns="http://schemas.microsoft.com/office/spreadsheetml/2009/9/main" objectType="CheckBox" fmlaLink="'BMW - Workings'!$B$113" lockText="1" noThreeD="1"/>
</file>

<file path=xl/ctrlProps/ctrlProp138.xml><?xml version="1.0" encoding="utf-8"?>
<formControlPr xmlns="http://schemas.microsoft.com/office/spreadsheetml/2009/9/main" objectType="CheckBox" fmlaLink="'BMW - Workings'!$C$113" lockText="1" noThreeD="1"/>
</file>

<file path=xl/ctrlProps/ctrlProp139.xml><?xml version="1.0" encoding="utf-8"?>
<formControlPr xmlns="http://schemas.microsoft.com/office/spreadsheetml/2009/9/main" objectType="CheckBox" fmlaLink="'BMW - Workings'!$D$113" lockText="1" noThreeD="1"/>
</file>

<file path=xl/ctrlProps/ctrlProp14.xml><?xml version="1.0" encoding="utf-8"?>
<formControlPr xmlns="http://schemas.microsoft.com/office/spreadsheetml/2009/9/main" objectType="CheckBox" fmlaLink="'BMW - Workings'!$B$81" lockText="1" noThreeD="1"/>
</file>

<file path=xl/ctrlProps/ctrlProp140.xml><?xml version="1.0" encoding="utf-8"?>
<formControlPr xmlns="http://schemas.microsoft.com/office/spreadsheetml/2009/9/main" objectType="CheckBox" fmlaLink="'BMW - Workings'!$E$113" lockText="1" noThreeD="1"/>
</file>

<file path=xl/ctrlProps/ctrlProp141.xml><?xml version="1.0" encoding="utf-8"?>
<formControlPr xmlns="http://schemas.microsoft.com/office/spreadsheetml/2009/9/main" objectType="CheckBox" fmlaLink="'BMW - Workings'!$G$113" lockText="1" noThreeD="1"/>
</file>

<file path=xl/ctrlProps/ctrlProp142.xml><?xml version="1.0" encoding="utf-8"?>
<formControlPr xmlns="http://schemas.microsoft.com/office/spreadsheetml/2009/9/main" objectType="CheckBox" fmlaLink="'BMW - Workings'!$F$113" lockText="1" noThreeD="1"/>
</file>

<file path=xl/ctrlProps/ctrlProp143.xml><?xml version="1.0" encoding="utf-8"?>
<formControlPr xmlns="http://schemas.microsoft.com/office/spreadsheetml/2009/9/main" objectType="CheckBox" fmlaLink="'BMW - Workings'!$B$107" lockText="1" noThreeD="1"/>
</file>

<file path=xl/ctrlProps/ctrlProp144.xml><?xml version="1.0" encoding="utf-8"?>
<formControlPr xmlns="http://schemas.microsoft.com/office/spreadsheetml/2009/9/main" objectType="CheckBox" fmlaLink="'BMW - Workings'!$C$107" lockText="1" noThreeD="1"/>
</file>

<file path=xl/ctrlProps/ctrlProp145.xml><?xml version="1.0" encoding="utf-8"?>
<formControlPr xmlns="http://schemas.microsoft.com/office/spreadsheetml/2009/9/main" objectType="CheckBox" fmlaLink="'BMW - Workings'!$D$107" lockText="1" noThreeD="1"/>
</file>

<file path=xl/ctrlProps/ctrlProp146.xml><?xml version="1.0" encoding="utf-8"?>
<formControlPr xmlns="http://schemas.microsoft.com/office/spreadsheetml/2009/9/main" objectType="CheckBox" fmlaLink="'BMW - Workings'!$E$107" lockText="1" noThreeD="1"/>
</file>

<file path=xl/ctrlProps/ctrlProp147.xml><?xml version="1.0" encoding="utf-8"?>
<formControlPr xmlns="http://schemas.microsoft.com/office/spreadsheetml/2009/9/main" objectType="CheckBox" fmlaLink="'BMW - Workings'!$G$107" lockText="1" noThreeD="1"/>
</file>

<file path=xl/ctrlProps/ctrlProp148.xml><?xml version="1.0" encoding="utf-8"?>
<formControlPr xmlns="http://schemas.microsoft.com/office/spreadsheetml/2009/9/main" objectType="CheckBox" fmlaLink="'BMW - Workings'!$F$107" lockText="1" noThreeD="1"/>
</file>

<file path=xl/ctrlProps/ctrlProp149.xml><?xml version="1.0" encoding="utf-8"?>
<formControlPr xmlns="http://schemas.microsoft.com/office/spreadsheetml/2009/9/main" objectType="CheckBox" fmlaLink="'BMW - Workings'!$C$121" lockText="1" noThreeD="1"/>
</file>

<file path=xl/ctrlProps/ctrlProp15.xml><?xml version="1.0" encoding="utf-8"?>
<formControlPr xmlns="http://schemas.microsoft.com/office/spreadsheetml/2009/9/main" objectType="CheckBox" fmlaLink="'BMW - Workings'!$C$81" lockText="1" noThreeD="1"/>
</file>

<file path=xl/ctrlProps/ctrlProp150.xml><?xml version="1.0" encoding="utf-8"?>
<formControlPr xmlns="http://schemas.microsoft.com/office/spreadsheetml/2009/9/main" objectType="CheckBox" fmlaLink="'BMW - Workings'!$F$30" lockText="1" noThreeD="1"/>
</file>

<file path=xl/ctrlProps/ctrlProp151.xml><?xml version="1.0" encoding="utf-8"?>
<formControlPr xmlns="http://schemas.microsoft.com/office/spreadsheetml/2009/9/main" objectType="CheckBox" fmlaLink="'BMW - Workings'!$E$30" lockText="1" noThreeD="1"/>
</file>

<file path=xl/ctrlProps/ctrlProp152.xml><?xml version="1.0" encoding="utf-8"?>
<formControlPr xmlns="http://schemas.microsoft.com/office/spreadsheetml/2009/9/main" objectType="CheckBox" fmlaLink="'BMW - Workings'!$B$30" lockText="1" noThreeD="1"/>
</file>

<file path=xl/ctrlProps/ctrlProp153.xml><?xml version="1.0" encoding="utf-8"?>
<formControlPr xmlns="http://schemas.microsoft.com/office/spreadsheetml/2009/9/main" objectType="CheckBox" fmlaLink="'BMW - Workings'!$C$30" lockText="1" noThreeD="1"/>
</file>

<file path=xl/ctrlProps/ctrlProp154.xml><?xml version="1.0" encoding="utf-8"?>
<formControlPr xmlns="http://schemas.microsoft.com/office/spreadsheetml/2009/9/main" objectType="CheckBox" fmlaLink="'BMW - Workings'!$G$30" lockText="1" noThreeD="1"/>
</file>

<file path=xl/ctrlProps/ctrlProp155.xml><?xml version="1.0" encoding="utf-8"?>
<formControlPr xmlns="http://schemas.microsoft.com/office/spreadsheetml/2009/9/main" objectType="CheckBox" fmlaLink="'BMW - Workings'!$C$24" lockText="1" noThreeD="1"/>
</file>

<file path=xl/ctrlProps/ctrlProp156.xml><?xml version="1.0" encoding="utf-8"?>
<formControlPr xmlns="http://schemas.microsoft.com/office/spreadsheetml/2009/9/main" objectType="CheckBox" fmlaLink="'BMW - Workings'!$G$24" lockText="1" noThreeD="1"/>
</file>

<file path=xl/ctrlProps/ctrlProp157.xml><?xml version="1.0" encoding="utf-8"?>
<formControlPr xmlns="http://schemas.microsoft.com/office/spreadsheetml/2009/9/main" objectType="CheckBox" fmlaLink="'BMW - Workings'!$F$24" lockText="1" noThreeD="1"/>
</file>

<file path=xl/ctrlProps/ctrlProp158.xml><?xml version="1.0" encoding="utf-8"?>
<formControlPr xmlns="http://schemas.microsoft.com/office/spreadsheetml/2009/9/main" objectType="CheckBox" fmlaLink="'BMW - Workings'!$E$24" lockText="1" noThreeD="1"/>
</file>

<file path=xl/ctrlProps/ctrlProp159.xml><?xml version="1.0" encoding="utf-8"?>
<formControlPr xmlns="http://schemas.microsoft.com/office/spreadsheetml/2009/9/main" objectType="CheckBox" fmlaLink="'BMW - Workings'!$B$24" lockText="1" noThreeD="1"/>
</file>

<file path=xl/ctrlProps/ctrlProp16.xml><?xml version="1.0" encoding="utf-8"?>
<formControlPr xmlns="http://schemas.microsoft.com/office/spreadsheetml/2009/9/main" objectType="CheckBox" fmlaLink="'BMW - Workings'!$D$81" lockText="1" noThreeD="1"/>
</file>

<file path=xl/ctrlProps/ctrlProp160.xml><?xml version="1.0" encoding="utf-8"?>
<formControlPr xmlns="http://schemas.microsoft.com/office/spreadsheetml/2009/9/main" objectType="CheckBox" fmlaLink="'BMW - Workings'!$D$30" lockText="1" noThreeD="1"/>
</file>

<file path=xl/ctrlProps/ctrlProp161.xml><?xml version="1.0" encoding="utf-8"?>
<formControlPr xmlns="http://schemas.microsoft.com/office/spreadsheetml/2009/9/main" objectType="CheckBox" fmlaLink="'BMW - Workings'!$C$28" lockText="1" noThreeD="1"/>
</file>

<file path=xl/ctrlProps/ctrlProp162.xml><?xml version="1.0" encoding="utf-8"?>
<formControlPr xmlns="http://schemas.microsoft.com/office/spreadsheetml/2009/9/main" objectType="CheckBox" fmlaLink="'BMW - Workings'!$G$28" lockText="1" noThreeD="1"/>
</file>

<file path=xl/ctrlProps/ctrlProp163.xml><?xml version="1.0" encoding="utf-8"?>
<formControlPr xmlns="http://schemas.microsoft.com/office/spreadsheetml/2009/9/main" objectType="CheckBox" fmlaLink="'BMW - Workings'!$F$28" lockText="1" noThreeD="1"/>
</file>

<file path=xl/ctrlProps/ctrlProp164.xml><?xml version="1.0" encoding="utf-8"?>
<formControlPr xmlns="http://schemas.microsoft.com/office/spreadsheetml/2009/9/main" objectType="CheckBox" fmlaLink="'BMW - Workings'!$E$28" lockText="1" noThreeD="1"/>
</file>

<file path=xl/ctrlProps/ctrlProp165.xml><?xml version="1.0" encoding="utf-8"?>
<formControlPr xmlns="http://schemas.microsoft.com/office/spreadsheetml/2009/9/main" objectType="CheckBox" fmlaLink="'BMW - Workings'!$B$28" lockText="1" noThreeD="1"/>
</file>

<file path=xl/ctrlProps/ctrlProp166.xml><?xml version="1.0" encoding="utf-8"?>
<formControlPr xmlns="http://schemas.microsoft.com/office/spreadsheetml/2009/9/main" objectType="CheckBox" fmlaLink="'BMW - Workings'!$C$26" lockText="1" noThreeD="1"/>
</file>

<file path=xl/ctrlProps/ctrlProp167.xml><?xml version="1.0" encoding="utf-8"?>
<formControlPr xmlns="http://schemas.microsoft.com/office/spreadsheetml/2009/9/main" objectType="CheckBox" fmlaLink="'BMW - Workings'!$G$26" lockText="1" noThreeD="1"/>
</file>

<file path=xl/ctrlProps/ctrlProp168.xml><?xml version="1.0" encoding="utf-8"?>
<formControlPr xmlns="http://schemas.microsoft.com/office/spreadsheetml/2009/9/main" objectType="CheckBox" fmlaLink="'BMW - Workings'!$F$26" lockText="1" noThreeD="1"/>
</file>

<file path=xl/ctrlProps/ctrlProp169.xml><?xml version="1.0" encoding="utf-8"?>
<formControlPr xmlns="http://schemas.microsoft.com/office/spreadsheetml/2009/9/main" objectType="CheckBox" fmlaLink="'BMW - Workings'!$E$26" lockText="1" noThreeD="1"/>
</file>

<file path=xl/ctrlProps/ctrlProp17.xml><?xml version="1.0" encoding="utf-8"?>
<formControlPr xmlns="http://schemas.microsoft.com/office/spreadsheetml/2009/9/main" objectType="CheckBox" fmlaLink="'BMW - Workings'!$E$81" lockText="1" noThreeD="1"/>
</file>

<file path=xl/ctrlProps/ctrlProp170.xml><?xml version="1.0" encoding="utf-8"?>
<formControlPr xmlns="http://schemas.microsoft.com/office/spreadsheetml/2009/9/main" objectType="CheckBox" fmlaLink="'BMW - Workings'!$B$26" lockText="1" noThreeD="1"/>
</file>

<file path=xl/ctrlProps/ctrlProp171.xml><?xml version="1.0" encoding="utf-8"?>
<formControlPr xmlns="http://schemas.microsoft.com/office/spreadsheetml/2009/9/main" objectType="CheckBox" fmlaLink="'BMW - Workings'!$D$26" lockText="1" noThreeD="1"/>
</file>

<file path=xl/ctrlProps/ctrlProp172.xml><?xml version="1.0" encoding="utf-8"?>
<formControlPr xmlns="http://schemas.microsoft.com/office/spreadsheetml/2009/9/main" objectType="CheckBox" fmlaLink="'BMW - Workings'!$D$28" lockText="1" noThreeD="1"/>
</file>

<file path=xl/ctrlProps/ctrlProp173.xml><?xml version="1.0" encoding="utf-8"?>
<formControlPr xmlns="http://schemas.microsoft.com/office/spreadsheetml/2009/9/main" objectType="CheckBox" fmlaLink="'BMW - Workings'!$D$32" lockText="1" noThreeD="1"/>
</file>

<file path=xl/ctrlProps/ctrlProp174.xml><?xml version="1.0" encoding="utf-8"?>
<formControlPr xmlns="http://schemas.microsoft.com/office/spreadsheetml/2009/9/main" objectType="CheckBox" fmlaLink="'BMW - Workings'!$F$34" lockText="1" noThreeD="1"/>
</file>

<file path=xl/ctrlProps/ctrlProp175.xml><?xml version="1.0" encoding="utf-8"?>
<formControlPr xmlns="http://schemas.microsoft.com/office/spreadsheetml/2009/9/main" objectType="CheckBox" fmlaLink="'BMW - Workings'!$E$34" lockText="1" noThreeD="1"/>
</file>

<file path=xl/ctrlProps/ctrlProp176.xml><?xml version="1.0" encoding="utf-8"?>
<formControlPr xmlns="http://schemas.microsoft.com/office/spreadsheetml/2009/9/main" objectType="CheckBox" fmlaLink="'BMW - Workings'!$D$34" lockText="1" noThreeD="1"/>
</file>

<file path=xl/ctrlProps/ctrlProp177.xml><?xml version="1.0" encoding="utf-8"?>
<formControlPr xmlns="http://schemas.microsoft.com/office/spreadsheetml/2009/9/main" objectType="CheckBox" fmlaLink="'BMW - Workings'!$B$34" lockText="1" noThreeD="1"/>
</file>

<file path=xl/ctrlProps/ctrlProp178.xml><?xml version="1.0" encoding="utf-8"?>
<formControlPr xmlns="http://schemas.microsoft.com/office/spreadsheetml/2009/9/main" objectType="CheckBox" fmlaLink="'BMW - Workings'!$C$34" lockText="1" noThreeD="1"/>
</file>

<file path=xl/ctrlProps/ctrlProp179.xml><?xml version="1.0" encoding="utf-8"?>
<formControlPr xmlns="http://schemas.microsoft.com/office/spreadsheetml/2009/9/main" objectType="CheckBox" fmlaLink="'BMW - Workings'!$G$34" lockText="1" noThreeD="1"/>
</file>

<file path=xl/ctrlProps/ctrlProp18.xml><?xml version="1.0" encoding="utf-8"?>
<formControlPr xmlns="http://schemas.microsoft.com/office/spreadsheetml/2009/9/main" objectType="CheckBox" fmlaLink="'BMW - Workings'!$G$81" lockText="1" noThreeD="1"/>
</file>

<file path=xl/ctrlProps/ctrlProp180.xml><?xml version="1.0" encoding="utf-8"?>
<formControlPr xmlns="http://schemas.microsoft.com/office/spreadsheetml/2009/9/main" objectType="CheckBox" fmlaLink="'BMW - Workings'!$B$40" lockText="1" noThreeD="1"/>
</file>

<file path=xl/ctrlProps/ctrlProp181.xml><?xml version="1.0" encoding="utf-8"?>
<formControlPr xmlns="http://schemas.microsoft.com/office/spreadsheetml/2009/9/main" objectType="CheckBox" fmlaLink="'BMW - Workings'!$C$40" lockText="1" noThreeD="1"/>
</file>

<file path=xl/ctrlProps/ctrlProp182.xml><?xml version="1.0" encoding="utf-8"?>
<formControlPr xmlns="http://schemas.microsoft.com/office/spreadsheetml/2009/9/main" objectType="CheckBox" fmlaLink="'BMW - Workings'!$D$40" lockText="1" noThreeD="1"/>
</file>

<file path=xl/ctrlProps/ctrlProp183.xml><?xml version="1.0" encoding="utf-8"?>
<formControlPr xmlns="http://schemas.microsoft.com/office/spreadsheetml/2009/9/main" objectType="CheckBox" fmlaLink="'BMW - Workings'!$E$40" lockText="1" noThreeD="1"/>
</file>

<file path=xl/ctrlProps/ctrlProp184.xml><?xml version="1.0" encoding="utf-8"?>
<formControlPr xmlns="http://schemas.microsoft.com/office/spreadsheetml/2009/9/main" objectType="CheckBox" fmlaLink="'BMW - Workings'!$G$40" lockText="1" noThreeD="1"/>
</file>

<file path=xl/ctrlProps/ctrlProp185.xml><?xml version="1.0" encoding="utf-8"?>
<formControlPr xmlns="http://schemas.microsoft.com/office/spreadsheetml/2009/9/main" objectType="CheckBox" fmlaLink="'BMW - Workings'!$F$40" lockText="1" noThreeD="1"/>
</file>

<file path=xl/ctrlProps/ctrlProp186.xml><?xml version="1.0" encoding="utf-8"?>
<formControlPr xmlns="http://schemas.microsoft.com/office/spreadsheetml/2009/9/main" objectType="CheckBox" fmlaLink="'BMW - Workings'!$B$38" lockText="1" noThreeD="1"/>
</file>

<file path=xl/ctrlProps/ctrlProp187.xml><?xml version="1.0" encoding="utf-8"?>
<formControlPr xmlns="http://schemas.microsoft.com/office/spreadsheetml/2009/9/main" objectType="CheckBox" fmlaLink="'BMW - Workings'!$C$38" lockText="1" noThreeD="1"/>
</file>

<file path=xl/ctrlProps/ctrlProp188.xml><?xml version="1.0" encoding="utf-8"?>
<formControlPr xmlns="http://schemas.microsoft.com/office/spreadsheetml/2009/9/main" objectType="CheckBox" fmlaLink="'BMW - Workings'!$D$38" lockText="1" noThreeD="1"/>
</file>

<file path=xl/ctrlProps/ctrlProp189.xml><?xml version="1.0" encoding="utf-8"?>
<formControlPr xmlns="http://schemas.microsoft.com/office/spreadsheetml/2009/9/main" objectType="CheckBox" fmlaLink="'BMW - Workings'!$E$38" lockText="1" noThreeD="1"/>
</file>

<file path=xl/ctrlProps/ctrlProp19.xml><?xml version="1.0" encoding="utf-8"?>
<formControlPr xmlns="http://schemas.microsoft.com/office/spreadsheetml/2009/9/main" objectType="CheckBox" fmlaLink="'BMW - Workings'!$B$109" lockText="1" noThreeD="1"/>
</file>

<file path=xl/ctrlProps/ctrlProp190.xml><?xml version="1.0" encoding="utf-8"?>
<formControlPr xmlns="http://schemas.microsoft.com/office/spreadsheetml/2009/9/main" objectType="CheckBox" fmlaLink="'BMW - Workings'!$G$38" lockText="1" noThreeD="1"/>
</file>

<file path=xl/ctrlProps/ctrlProp191.xml><?xml version="1.0" encoding="utf-8"?>
<formControlPr xmlns="http://schemas.microsoft.com/office/spreadsheetml/2009/9/main" objectType="CheckBox" fmlaLink="'BMW - Workings'!$F$38" lockText="1" noThreeD="1"/>
</file>

<file path=xl/ctrlProps/ctrlProp192.xml><?xml version="1.0" encoding="utf-8"?>
<formControlPr xmlns="http://schemas.microsoft.com/office/spreadsheetml/2009/9/main" objectType="CheckBox" fmlaLink="'BMW - Workings'!$B$46" lockText="1" noThreeD="1"/>
</file>

<file path=xl/ctrlProps/ctrlProp193.xml><?xml version="1.0" encoding="utf-8"?>
<formControlPr xmlns="http://schemas.microsoft.com/office/spreadsheetml/2009/9/main" objectType="CheckBox" fmlaLink="'BMW - Workings'!$C$46" lockText="1" noThreeD="1"/>
</file>

<file path=xl/ctrlProps/ctrlProp194.xml><?xml version="1.0" encoding="utf-8"?>
<formControlPr xmlns="http://schemas.microsoft.com/office/spreadsheetml/2009/9/main" objectType="CheckBox" fmlaLink="'BMW - Workings'!$D$46" lockText="1" noThreeD="1"/>
</file>

<file path=xl/ctrlProps/ctrlProp195.xml><?xml version="1.0" encoding="utf-8"?>
<formControlPr xmlns="http://schemas.microsoft.com/office/spreadsheetml/2009/9/main" objectType="CheckBox" fmlaLink="'BMW - Workings'!$E$46" lockText="1" noThreeD="1"/>
</file>

<file path=xl/ctrlProps/ctrlProp196.xml><?xml version="1.0" encoding="utf-8"?>
<formControlPr xmlns="http://schemas.microsoft.com/office/spreadsheetml/2009/9/main" objectType="CheckBox" fmlaLink="'BMW - Workings'!$F$46" lockText="1" noThreeD="1"/>
</file>

<file path=xl/ctrlProps/ctrlProp197.xml><?xml version="1.0" encoding="utf-8"?>
<formControlPr xmlns="http://schemas.microsoft.com/office/spreadsheetml/2009/9/main" objectType="CheckBox" fmlaLink="'BMW - Workings'!$B$50" lockText="1" noThreeD="1"/>
</file>

<file path=xl/ctrlProps/ctrlProp198.xml><?xml version="1.0" encoding="utf-8"?>
<formControlPr xmlns="http://schemas.microsoft.com/office/spreadsheetml/2009/9/main" objectType="CheckBox" fmlaLink="'BMW - Workings'!$C$50" lockText="1" noThreeD="1"/>
</file>

<file path=xl/ctrlProps/ctrlProp199.xml><?xml version="1.0" encoding="utf-8"?>
<formControlPr xmlns="http://schemas.microsoft.com/office/spreadsheetml/2009/9/main" objectType="CheckBox" fmlaLink="'BMW - Workings'!$D$50" lockText="1" noThreeD="1"/>
</file>

<file path=xl/ctrlProps/ctrlProp2.xml><?xml version="1.0" encoding="utf-8"?>
<formControlPr xmlns="http://schemas.microsoft.com/office/spreadsheetml/2009/9/main" objectType="CheckBox" fmlaLink="'BMW - Workings'!$G$11" lockText="1" noThreeD="1"/>
</file>

<file path=xl/ctrlProps/ctrlProp20.xml><?xml version="1.0" encoding="utf-8"?>
<formControlPr xmlns="http://schemas.microsoft.com/office/spreadsheetml/2009/9/main" objectType="CheckBox" fmlaLink="'BMW - Workings'!$C$109" lockText="1" noThreeD="1"/>
</file>

<file path=xl/ctrlProps/ctrlProp200.xml><?xml version="1.0" encoding="utf-8"?>
<formControlPr xmlns="http://schemas.microsoft.com/office/spreadsheetml/2009/9/main" objectType="CheckBox" fmlaLink="'BMW - Workings'!$E$50" lockText="1" noThreeD="1"/>
</file>

<file path=xl/ctrlProps/ctrlProp201.xml><?xml version="1.0" encoding="utf-8"?>
<formControlPr xmlns="http://schemas.microsoft.com/office/spreadsheetml/2009/9/main" objectType="CheckBox" fmlaLink="'BMW - Workings'!$F$50" lockText="1" noThreeD="1"/>
</file>

<file path=xl/ctrlProps/ctrlProp202.xml><?xml version="1.0" encoding="utf-8"?>
<formControlPr xmlns="http://schemas.microsoft.com/office/spreadsheetml/2009/9/main" objectType="CheckBox" fmlaLink="'BMW - Workings'!$B$48" lockText="1" noThreeD="1"/>
</file>

<file path=xl/ctrlProps/ctrlProp203.xml><?xml version="1.0" encoding="utf-8"?>
<formControlPr xmlns="http://schemas.microsoft.com/office/spreadsheetml/2009/9/main" objectType="CheckBox" fmlaLink="'BMW - Workings'!$C$48" lockText="1" noThreeD="1"/>
</file>

<file path=xl/ctrlProps/ctrlProp204.xml><?xml version="1.0" encoding="utf-8"?>
<formControlPr xmlns="http://schemas.microsoft.com/office/spreadsheetml/2009/9/main" objectType="CheckBox" fmlaLink="'BMW - Workings'!$D$48" lockText="1" noThreeD="1"/>
</file>

<file path=xl/ctrlProps/ctrlProp205.xml><?xml version="1.0" encoding="utf-8"?>
<formControlPr xmlns="http://schemas.microsoft.com/office/spreadsheetml/2009/9/main" objectType="CheckBox" fmlaLink="'BMW - Workings'!$E$48" lockText="1" noThreeD="1"/>
</file>

<file path=xl/ctrlProps/ctrlProp206.xml><?xml version="1.0" encoding="utf-8"?>
<formControlPr xmlns="http://schemas.microsoft.com/office/spreadsheetml/2009/9/main" objectType="CheckBox" fmlaLink="'BMW - Workings'!$F$48" lockText="1" noThreeD="1"/>
</file>

<file path=xl/ctrlProps/ctrlProp207.xml><?xml version="1.0" encoding="utf-8"?>
<formControlPr xmlns="http://schemas.microsoft.com/office/spreadsheetml/2009/9/main" objectType="CheckBox" fmlaLink="'BMW - Workings'!$B$77" lockText="1" noThreeD="1"/>
</file>

<file path=xl/ctrlProps/ctrlProp208.xml><?xml version="1.0" encoding="utf-8"?>
<formControlPr xmlns="http://schemas.microsoft.com/office/spreadsheetml/2009/9/main" objectType="CheckBox" fmlaLink="'BMW - Workings'!$C$77" lockText="1" noThreeD="1"/>
</file>

<file path=xl/ctrlProps/ctrlProp209.xml><?xml version="1.0" encoding="utf-8"?>
<formControlPr xmlns="http://schemas.microsoft.com/office/spreadsheetml/2009/9/main" objectType="CheckBox" fmlaLink="'BMW - Workings'!$D$77" lockText="1" noThreeD="1"/>
</file>

<file path=xl/ctrlProps/ctrlProp21.xml><?xml version="1.0" encoding="utf-8"?>
<formControlPr xmlns="http://schemas.microsoft.com/office/spreadsheetml/2009/9/main" objectType="CheckBox" fmlaLink="'BMW - Workings'!$D$109" lockText="1" noThreeD="1"/>
</file>

<file path=xl/ctrlProps/ctrlProp210.xml><?xml version="1.0" encoding="utf-8"?>
<formControlPr xmlns="http://schemas.microsoft.com/office/spreadsheetml/2009/9/main" objectType="CheckBox" fmlaLink="'BMW - Workings'!$E$77" lockText="1" noThreeD="1"/>
</file>

<file path=xl/ctrlProps/ctrlProp211.xml><?xml version="1.0" encoding="utf-8"?>
<formControlPr xmlns="http://schemas.microsoft.com/office/spreadsheetml/2009/9/main" objectType="CheckBox" fmlaLink="'BMW - Workings'!$G$77" lockText="1" noThreeD="1"/>
</file>

<file path=xl/ctrlProps/ctrlProp212.xml><?xml version="1.0" encoding="utf-8"?>
<formControlPr xmlns="http://schemas.microsoft.com/office/spreadsheetml/2009/9/main" objectType="CheckBox" fmlaLink="'BMW - Workings'!$F$77" lockText="1" noThreeD="1"/>
</file>

<file path=xl/ctrlProps/ctrlProp213.xml><?xml version="1.0" encoding="utf-8"?>
<formControlPr xmlns="http://schemas.microsoft.com/office/spreadsheetml/2009/9/main" objectType="CheckBox" fmlaLink="'BMW - Workings'!$B$79" lockText="1" noThreeD="1"/>
</file>

<file path=xl/ctrlProps/ctrlProp214.xml><?xml version="1.0" encoding="utf-8"?>
<formControlPr xmlns="http://schemas.microsoft.com/office/spreadsheetml/2009/9/main" objectType="CheckBox" fmlaLink="'BMW - Workings'!$C$79" lockText="1" noThreeD="1"/>
</file>

<file path=xl/ctrlProps/ctrlProp215.xml><?xml version="1.0" encoding="utf-8"?>
<formControlPr xmlns="http://schemas.microsoft.com/office/spreadsheetml/2009/9/main" objectType="CheckBox" fmlaLink="'BMW - Workings'!$D$79" lockText="1" noThreeD="1"/>
</file>

<file path=xl/ctrlProps/ctrlProp216.xml><?xml version="1.0" encoding="utf-8"?>
<formControlPr xmlns="http://schemas.microsoft.com/office/spreadsheetml/2009/9/main" objectType="CheckBox" fmlaLink="'BMW - Workings'!$E$79" lockText="1" noThreeD="1"/>
</file>

<file path=xl/ctrlProps/ctrlProp217.xml><?xml version="1.0" encoding="utf-8"?>
<formControlPr xmlns="http://schemas.microsoft.com/office/spreadsheetml/2009/9/main" objectType="CheckBox" fmlaLink="'BMW - Workings'!$G$79" lockText="1" noThreeD="1"/>
</file>

<file path=xl/ctrlProps/ctrlProp218.xml><?xml version="1.0" encoding="utf-8"?>
<formControlPr xmlns="http://schemas.microsoft.com/office/spreadsheetml/2009/9/main" objectType="CheckBox" fmlaLink="'BMW - Workings'!$F$79" lockText="1" noThreeD="1"/>
</file>

<file path=xl/ctrlProps/ctrlProp219.xml><?xml version="1.0" encoding="utf-8"?>
<formControlPr xmlns="http://schemas.microsoft.com/office/spreadsheetml/2009/9/main" objectType="CheckBox" fmlaLink="'BMW - Workings'!$B$65" lockText="1" noThreeD="1"/>
</file>

<file path=xl/ctrlProps/ctrlProp22.xml><?xml version="1.0" encoding="utf-8"?>
<formControlPr xmlns="http://schemas.microsoft.com/office/spreadsheetml/2009/9/main" objectType="CheckBox" fmlaLink="'BMW - Workings'!$E$109" lockText="1" noThreeD="1"/>
</file>

<file path=xl/ctrlProps/ctrlProp220.xml><?xml version="1.0" encoding="utf-8"?>
<formControlPr xmlns="http://schemas.microsoft.com/office/spreadsheetml/2009/9/main" objectType="CheckBox" fmlaLink="'BMW - Workings'!$C$65" lockText="1" noThreeD="1"/>
</file>

<file path=xl/ctrlProps/ctrlProp221.xml><?xml version="1.0" encoding="utf-8"?>
<formControlPr xmlns="http://schemas.microsoft.com/office/spreadsheetml/2009/9/main" objectType="CheckBox" fmlaLink="'BMW - Workings'!$D$65" lockText="1" noThreeD="1"/>
</file>

<file path=xl/ctrlProps/ctrlProp222.xml><?xml version="1.0" encoding="utf-8"?>
<formControlPr xmlns="http://schemas.microsoft.com/office/spreadsheetml/2009/9/main" objectType="CheckBox" fmlaLink="'BMW - Workings'!$E$65" lockText="1" noThreeD="1"/>
</file>

<file path=xl/ctrlProps/ctrlProp223.xml><?xml version="1.0" encoding="utf-8"?>
<formControlPr xmlns="http://schemas.microsoft.com/office/spreadsheetml/2009/9/main" objectType="CheckBox" fmlaLink="'BMW - Workings'!$G$65" lockText="1" noThreeD="1"/>
</file>

<file path=xl/ctrlProps/ctrlProp224.xml><?xml version="1.0" encoding="utf-8"?>
<formControlPr xmlns="http://schemas.microsoft.com/office/spreadsheetml/2009/9/main" objectType="CheckBox" fmlaLink="'BMW - Workings'!$F65" lockText="1" noThreeD="1"/>
</file>

<file path=xl/ctrlProps/ctrlProp225.xml><?xml version="1.0" encoding="utf-8"?>
<formControlPr xmlns="http://schemas.microsoft.com/office/spreadsheetml/2009/9/main" objectType="CheckBox" fmlaLink="'BMW - Workings'!$B$63" lockText="1" noThreeD="1"/>
</file>

<file path=xl/ctrlProps/ctrlProp226.xml><?xml version="1.0" encoding="utf-8"?>
<formControlPr xmlns="http://schemas.microsoft.com/office/spreadsheetml/2009/9/main" objectType="CheckBox" fmlaLink="'BMW - Workings'!$C$63" lockText="1" noThreeD="1"/>
</file>

<file path=xl/ctrlProps/ctrlProp227.xml><?xml version="1.0" encoding="utf-8"?>
<formControlPr xmlns="http://schemas.microsoft.com/office/spreadsheetml/2009/9/main" objectType="CheckBox" fmlaLink="'BMW - Workings'!$D$63" lockText="1" noThreeD="1"/>
</file>

<file path=xl/ctrlProps/ctrlProp228.xml><?xml version="1.0" encoding="utf-8"?>
<formControlPr xmlns="http://schemas.microsoft.com/office/spreadsheetml/2009/9/main" objectType="CheckBox" fmlaLink="'BMW - Workings'!$E$63" lockText="1" noThreeD="1"/>
</file>

<file path=xl/ctrlProps/ctrlProp229.xml><?xml version="1.0" encoding="utf-8"?>
<formControlPr xmlns="http://schemas.microsoft.com/office/spreadsheetml/2009/9/main" objectType="CheckBox" fmlaLink="'BMW - Workings'!$G$63" lockText="1" noThreeD="1"/>
</file>

<file path=xl/ctrlProps/ctrlProp23.xml><?xml version="1.0" encoding="utf-8"?>
<formControlPr xmlns="http://schemas.microsoft.com/office/spreadsheetml/2009/9/main" objectType="CheckBox" fmlaLink="'BMW - Workings'!$G$109" lockText="1" noThreeD="1"/>
</file>

<file path=xl/ctrlProps/ctrlProp230.xml><?xml version="1.0" encoding="utf-8"?>
<formControlPr xmlns="http://schemas.microsoft.com/office/spreadsheetml/2009/9/main" objectType="CheckBox" fmlaLink="'BMW - Workings'!$F63" lockText="1" noThreeD="1"/>
</file>

<file path=xl/ctrlProps/ctrlProp231.xml><?xml version="1.0" encoding="utf-8"?>
<formControlPr xmlns="http://schemas.microsoft.com/office/spreadsheetml/2009/9/main" objectType="CheckBox" fmlaLink="'BMW - Workings'!$B$59" lockText="1" noThreeD="1"/>
</file>

<file path=xl/ctrlProps/ctrlProp232.xml><?xml version="1.0" encoding="utf-8"?>
<formControlPr xmlns="http://schemas.microsoft.com/office/spreadsheetml/2009/9/main" objectType="CheckBox" fmlaLink="'BMW - Workings'!$C$59" lockText="1" noThreeD="1"/>
</file>

<file path=xl/ctrlProps/ctrlProp233.xml><?xml version="1.0" encoding="utf-8"?>
<formControlPr xmlns="http://schemas.microsoft.com/office/spreadsheetml/2009/9/main" objectType="CheckBox" fmlaLink="'BMW - Workings'!$D$59" lockText="1" noThreeD="1"/>
</file>

<file path=xl/ctrlProps/ctrlProp234.xml><?xml version="1.0" encoding="utf-8"?>
<formControlPr xmlns="http://schemas.microsoft.com/office/spreadsheetml/2009/9/main" objectType="CheckBox" fmlaLink="'BMW - Workings'!$E$59" lockText="1" noThreeD="1"/>
</file>

<file path=xl/ctrlProps/ctrlProp235.xml><?xml version="1.0" encoding="utf-8"?>
<formControlPr xmlns="http://schemas.microsoft.com/office/spreadsheetml/2009/9/main" objectType="CheckBox" fmlaLink="'BMW - Workings'!$G$59" lockText="1" noThreeD="1"/>
</file>

<file path=xl/ctrlProps/ctrlProp236.xml><?xml version="1.0" encoding="utf-8"?>
<formControlPr xmlns="http://schemas.microsoft.com/office/spreadsheetml/2009/9/main" objectType="CheckBox" fmlaLink="'BMW - Workings'!$F59" lockText="1" noThreeD="1"/>
</file>

<file path=xl/ctrlProps/ctrlProp237.xml><?xml version="1.0" encoding="utf-8"?>
<formControlPr xmlns="http://schemas.microsoft.com/office/spreadsheetml/2009/9/main" objectType="CheckBox" fmlaLink="'BMW - Workings'!$B$57" lockText="1" noThreeD="1"/>
</file>

<file path=xl/ctrlProps/ctrlProp238.xml><?xml version="1.0" encoding="utf-8"?>
<formControlPr xmlns="http://schemas.microsoft.com/office/spreadsheetml/2009/9/main" objectType="CheckBox" fmlaLink="'BMW - Workings'!$C$57" lockText="1" noThreeD="1"/>
</file>

<file path=xl/ctrlProps/ctrlProp239.xml><?xml version="1.0" encoding="utf-8"?>
<formControlPr xmlns="http://schemas.microsoft.com/office/spreadsheetml/2009/9/main" objectType="CheckBox" fmlaLink="'BMW - Workings'!$D$57" lockText="1" noThreeD="1"/>
</file>

<file path=xl/ctrlProps/ctrlProp24.xml><?xml version="1.0" encoding="utf-8"?>
<formControlPr xmlns="http://schemas.microsoft.com/office/spreadsheetml/2009/9/main" objectType="CheckBox" fmlaLink="'BMW - Workings'!$B$115" lockText="1" noThreeD="1"/>
</file>

<file path=xl/ctrlProps/ctrlProp240.xml><?xml version="1.0" encoding="utf-8"?>
<formControlPr xmlns="http://schemas.microsoft.com/office/spreadsheetml/2009/9/main" objectType="CheckBox" fmlaLink="'BMW - Workings'!$E$57" lockText="1" noThreeD="1"/>
</file>

<file path=xl/ctrlProps/ctrlProp241.xml><?xml version="1.0" encoding="utf-8"?>
<formControlPr xmlns="http://schemas.microsoft.com/office/spreadsheetml/2009/9/main" objectType="CheckBox" fmlaLink="'BMW - Workings'!$G$57" lockText="1" noThreeD="1"/>
</file>

<file path=xl/ctrlProps/ctrlProp242.xml><?xml version="1.0" encoding="utf-8"?>
<formControlPr xmlns="http://schemas.microsoft.com/office/spreadsheetml/2009/9/main" objectType="CheckBox" fmlaLink="'BMW - Workings'!$F57" lockText="1" noThreeD="1"/>
</file>

<file path=xl/ctrlProps/ctrlProp243.xml><?xml version="1.0" encoding="utf-8"?>
<formControlPr xmlns="http://schemas.microsoft.com/office/spreadsheetml/2009/9/main" objectType="CheckBox" fmlaLink="'BMW - Workings'!$B$61" lockText="1" noThreeD="1"/>
</file>

<file path=xl/ctrlProps/ctrlProp244.xml><?xml version="1.0" encoding="utf-8"?>
<formControlPr xmlns="http://schemas.microsoft.com/office/spreadsheetml/2009/9/main" objectType="CheckBox" fmlaLink="'BMW - Workings'!$C$61" lockText="1" noThreeD="1"/>
</file>

<file path=xl/ctrlProps/ctrlProp245.xml><?xml version="1.0" encoding="utf-8"?>
<formControlPr xmlns="http://schemas.microsoft.com/office/spreadsheetml/2009/9/main" objectType="CheckBox" fmlaLink="'BMW - Workings'!$D$61" lockText="1" noThreeD="1"/>
</file>

<file path=xl/ctrlProps/ctrlProp246.xml><?xml version="1.0" encoding="utf-8"?>
<formControlPr xmlns="http://schemas.microsoft.com/office/spreadsheetml/2009/9/main" objectType="CheckBox" fmlaLink="'BMW - Workings'!$E$61" lockText="1" noThreeD="1"/>
</file>

<file path=xl/ctrlProps/ctrlProp247.xml><?xml version="1.0" encoding="utf-8"?>
<formControlPr xmlns="http://schemas.microsoft.com/office/spreadsheetml/2009/9/main" objectType="CheckBox" fmlaLink="'BMW - Workings'!$G$61" lockText="1" noThreeD="1"/>
</file>

<file path=xl/ctrlProps/ctrlProp248.xml><?xml version="1.0" encoding="utf-8"?>
<formControlPr xmlns="http://schemas.microsoft.com/office/spreadsheetml/2009/9/main" objectType="CheckBox" fmlaLink="'BMW - Workings'!$F61" lockText="1" noThreeD="1"/>
</file>

<file path=xl/ctrlProps/ctrlProp249.xml><?xml version="1.0" encoding="utf-8"?>
<formControlPr xmlns="http://schemas.microsoft.com/office/spreadsheetml/2009/9/main" objectType="CheckBox" fmlaLink="'BMW - Workings'!$B$73" lockText="1" noThreeD="1"/>
</file>

<file path=xl/ctrlProps/ctrlProp25.xml><?xml version="1.0" encoding="utf-8"?>
<formControlPr xmlns="http://schemas.microsoft.com/office/spreadsheetml/2009/9/main" objectType="CheckBox" fmlaLink="'BMW - Workings'!$C$115" lockText="1" noThreeD="1"/>
</file>

<file path=xl/ctrlProps/ctrlProp250.xml><?xml version="1.0" encoding="utf-8"?>
<formControlPr xmlns="http://schemas.microsoft.com/office/spreadsheetml/2009/9/main" objectType="CheckBox" fmlaLink="'BMW - Workings'!$C$73" lockText="1" noThreeD="1"/>
</file>

<file path=xl/ctrlProps/ctrlProp251.xml><?xml version="1.0" encoding="utf-8"?>
<formControlPr xmlns="http://schemas.microsoft.com/office/spreadsheetml/2009/9/main" objectType="CheckBox" fmlaLink="'BMW - Workings'!$D$73" lockText="1" noThreeD="1"/>
</file>

<file path=xl/ctrlProps/ctrlProp252.xml><?xml version="1.0" encoding="utf-8"?>
<formControlPr xmlns="http://schemas.microsoft.com/office/spreadsheetml/2009/9/main" objectType="CheckBox" fmlaLink="'BMW - Workings'!$E$73" lockText="1" noThreeD="1"/>
</file>

<file path=xl/ctrlProps/ctrlProp253.xml><?xml version="1.0" encoding="utf-8"?>
<formControlPr xmlns="http://schemas.microsoft.com/office/spreadsheetml/2009/9/main" objectType="CheckBox" fmlaLink="'BMW - Workings'!$G$73" lockText="1" noThreeD="1"/>
</file>

<file path=xl/ctrlProps/ctrlProp254.xml><?xml version="1.0" encoding="utf-8"?>
<formControlPr xmlns="http://schemas.microsoft.com/office/spreadsheetml/2009/9/main" objectType="CheckBox" fmlaLink="'BMW - Workings'!$F$73" lockText="1" noThreeD="1"/>
</file>

<file path=xl/ctrlProps/ctrlProp255.xml><?xml version="1.0" encoding="utf-8"?>
<formControlPr xmlns="http://schemas.microsoft.com/office/spreadsheetml/2009/9/main" objectType="CheckBox" fmlaLink="'BMW - Workings'!$B$75" lockText="1" noThreeD="1"/>
</file>

<file path=xl/ctrlProps/ctrlProp256.xml><?xml version="1.0" encoding="utf-8"?>
<formControlPr xmlns="http://schemas.microsoft.com/office/spreadsheetml/2009/9/main" objectType="CheckBox" fmlaLink="'BMW - Workings'!$C$75" lockText="1" noThreeD="1"/>
</file>

<file path=xl/ctrlProps/ctrlProp257.xml><?xml version="1.0" encoding="utf-8"?>
<formControlPr xmlns="http://schemas.microsoft.com/office/spreadsheetml/2009/9/main" objectType="CheckBox" fmlaLink="'BMW - Workings'!$D$75" lockText="1" noThreeD="1"/>
</file>

<file path=xl/ctrlProps/ctrlProp258.xml><?xml version="1.0" encoding="utf-8"?>
<formControlPr xmlns="http://schemas.microsoft.com/office/spreadsheetml/2009/9/main" objectType="CheckBox" fmlaLink="'BMW - Workings'!$E$75" lockText="1" noThreeD="1"/>
</file>

<file path=xl/ctrlProps/ctrlProp259.xml><?xml version="1.0" encoding="utf-8"?>
<formControlPr xmlns="http://schemas.microsoft.com/office/spreadsheetml/2009/9/main" objectType="CheckBox" fmlaLink="'BMW - Workings'!$G$75" lockText="1" noThreeD="1"/>
</file>

<file path=xl/ctrlProps/ctrlProp26.xml><?xml version="1.0" encoding="utf-8"?>
<formControlPr xmlns="http://schemas.microsoft.com/office/spreadsheetml/2009/9/main" objectType="CheckBox" fmlaLink="'BMW - Workings'!$D$115" lockText="1" noThreeD="1"/>
</file>

<file path=xl/ctrlProps/ctrlProp260.xml><?xml version="1.0" encoding="utf-8"?>
<formControlPr xmlns="http://schemas.microsoft.com/office/spreadsheetml/2009/9/main" objectType="CheckBox" fmlaLink="'BMW - Workings'!$F$75" lockText="1" noThreeD="1"/>
</file>

<file path=xl/ctrlProps/ctrlProp261.xml><?xml version="1.0" encoding="utf-8"?>
<formControlPr xmlns="http://schemas.microsoft.com/office/spreadsheetml/2009/9/main" objectType="CheckBox" fmlaLink="'BMW - Workings'!$B$69" lockText="1" noThreeD="1"/>
</file>

<file path=xl/ctrlProps/ctrlProp262.xml><?xml version="1.0" encoding="utf-8"?>
<formControlPr xmlns="http://schemas.microsoft.com/office/spreadsheetml/2009/9/main" objectType="CheckBox" fmlaLink="'BMW - Workings'!$C$69" lockText="1" noThreeD="1"/>
</file>

<file path=xl/ctrlProps/ctrlProp263.xml><?xml version="1.0" encoding="utf-8"?>
<formControlPr xmlns="http://schemas.microsoft.com/office/spreadsheetml/2009/9/main" objectType="CheckBox" fmlaLink="'BMW - Workings'!$D$69" lockText="1" noThreeD="1"/>
</file>

<file path=xl/ctrlProps/ctrlProp264.xml><?xml version="1.0" encoding="utf-8"?>
<formControlPr xmlns="http://schemas.microsoft.com/office/spreadsheetml/2009/9/main" objectType="CheckBox" fmlaLink="'BMW - Workings'!$E$69" lockText="1" noThreeD="1"/>
</file>

<file path=xl/ctrlProps/ctrlProp265.xml><?xml version="1.0" encoding="utf-8"?>
<formControlPr xmlns="http://schemas.microsoft.com/office/spreadsheetml/2009/9/main" objectType="CheckBox" fmlaLink="'BMW - Workings'!$G$69" lockText="1" noThreeD="1"/>
</file>

<file path=xl/ctrlProps/ctrlProp266.xml><?xml version="1.0" encoding="utf-8"?>
<formControlPr xmlns="http://schemas.microsoft.com/office/spreadsheetml/2009/9/main" objectType="CheckBox" fmlaLink="'BMW - Workings'!$F$69" lockText="1" noThreeD="1"/>
</file>

<file path=xl/ctrlProps/ctrlProp267.xml><?xml version="1.0" encoding="utf-8"?>
<formControlPr xmlns="http://schemas.microsoft.com/office/spreadsheetml/2009/9/main" objectType="CheckBox" fmlaLink="'BMW - Workings'!$B$71" lockText="1" noThreeD="1"/>
</file>

<file path=xl/ctrlProps/ctrlProp268.xml><?xml version="1.0" encoding="utf-8"?>
<formControlPr xmlns="http://schemas.microsoft.com/office/spreadsheetml/2009/9/main" objectType="CheckBox" fmlaLink="'BMW - Workings'!$C$71" lockText="1" noThreeD="1"/>
</file>

<file path=xl/ctrlProps/ctrlProp269.xml><?xml version="1.0" encoding="utf-8"?>
<formControlPr xmlns="http://schemas.microsoft.com/office/spreadsheetml/2009/9/main" objectType="CheckBox" fmlaLink="'BMW - Workings'!$D$71" lockText="1" noThreeD="1"/>
</file>

<file path=xl/ctrlProps/ctrlProp27.xml><?xml version="1.0" encoding="utf-8"?>
<formControlPr xmlns="http://schemas.microsoft.com/office/spreadsheetml/2009/9/main" objectType="CheckBox" fmlaLink="'BMW - Workings'!$E$115" lockText="1" noThreeD="1"/>
</file>

<file path=xl/ctrlProps/ctrlProp270.xml><?xml version="1.0" encoding="utf-8"?>
<formControlPr xmlns="http://schemas.microsoft.com/office/spreadsheetml/2009/9/main" objectType="CheckBox" fmlaLink="'BMW - Workings'!$E$71" lockText="1" noThreeD="1"/>
</file>

<file path=xl/ctrlProps/ctrlProp271.xml><?xml version="1.0" encoding="utf-8"?>
<formControlPr xmlns="http://schemas.microsoft.com/office/spreadsheetml/2009/9/main" objectType="CheckBox" fmlaLink="'BMW - Workings'!$G$71" lockText="1" noThreeD="1"/>
</file>

<file path=xl/ctrlProps/ctrlProp272.xml><?xml version="1.0" encoding="utf-8"?>
<formControlPr xmlns="http://schemas.microsoft.com/office/spreadsheetml/2009/9/main" objectType="CheckBox" fmlaLink="'BMW - Workings'!$F$71" lockText="1" noThreeD="1"/>
</file>

<file path=xl/ctrlProps/ctrlProp273.xml><?xml version="1.0" encoding="utf-8"?>
<formControlPr xmlns="http://schemas.microsoft.com/office/spreadsheetml/2009/9/main" objectType="CheckBox" fmlaLink="'BMW - Workings'!$G$52" lockText="1" noThreeD="1"/>
</file>

<file path=xl/ctrlProps/ctrlProp274.xml><?xml version="1.0" encoding="utf-8"?>
<formControlPr xmlns="http://schemas.microsoft.com/office/spreadsheetml/2009/9/main" objectType="CheckBox" fmlaLink="'BMW - Workings'!$G$46" lockText="1" noThreeD="1"/>
</file>

<file path=xl/ctrlProps/ctrlProp275.xml><?xml version="1.0" encoding="utf-8"?>
<formControlPr xmlns="http://schemas.microsoft.com/office/spreadsheetml/2009/9/main" objectType="CheckBox" fmlaLink="'BMW - Workings'!$G$50" lockText="1" noThreeD="1"/>
</file>

<file path=xl/ctrlProps/ctrlProp276.xml><?xml version="1.0" encoding="utf-8"?>
<formControlPr xmlns="http://schemas.microsoft.com/office/spreadsheetml/2009/9/main" objectType="CheckBox" fmlaLink="'BMW - Workings'!$G$48" lockText="1" noThreeD="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8.xml><?xml version="1.0" encoding="utf-8"?>
<formControlPr xmlns="http://schemas.microsoft.com/office/spreadsheetml/2009/9/main" objectType="CheckBox" fmlaLink="'BMW - Workings'!$G$115" lockText="1" noThreeD="1"/>
</file>

<file path=xl/ctrlProps/ctrlProp29.xml><?xml version="1.0" encoding="utf-8"?>
<formControlPr xmlns="http://schemas.microsoft.com/office/spreadsheetml/2009/9/main" objectType="CheckBox" fmlaLink="'BMW - Workings'!$B$121" lockText="1" noThreeD="1"/>
</file>

<file path=xl/ctrlProps/ctrlProp3.xml><?xml version="1.0" encoding="utf-8"?>
<formControlPr xmlns="http://schemas.microsoft.com/office/spreadsheetml/2009/9/main" objectType="CheckBox" fmlaLink="'BMW - Workings'!$C$13" lockText="1" noThreeD="1"/>
</file>

<file path=xl/ctrlProps/ctrlProp30.xml><?xml version="1.0" encoding="utf-8"?>
<formControlPr xmlns="http://schemas.microsoft.com/office/spreadsheetml/2009/9/main" objectType="CheckBox" fmlaLink="'BMW - Workings'!$D$121" lockText="1" noThreeD="1"/>
</file>

<file path=xl/ctrlProps/ctrlProp31.xml><?xml version="1.0" encoding="utf-8"?>
<formControlPr xmlns="http://schemas.microsoft.com/office/spreadsheetml/2009/9/main" objectType="CheckBox" fmlaLink="'BMW - Workings'!$E$121" lockText="1" noThreeD="1"/>
</file>

<file path=xl/ctrlProps/ctrlProp32.xml><?xml version="1.0" encoding="utf-8"?>
<formControlPr xmlns="http://schemas.microsoft.com/office/spreadsheetml/2009/9/main" objectType="CheckBox" fmlaLink="'BMW - Workings'!$G$121" lockText="1" noThreeD="1"/>
</file>

<file path=xl/ctrlProps/ctrlProp33.xml><?xml version="1.0" encoding="utf-8"?>
<formControlPr xmlns="http://schemas.microsoft.com/office/spreadsheetml/2009/9/main" objectType="CheckBox" fmlaLink="'BMW - Workings'!$F$13" lockText="1" noThreeD="1"/>
</file>

<file path=xl/ctrlProps/ctrlProp34.xml><?xml version="1.0" encoding="utf-8"?>
<formControlPr xmlns="http://schemas.microsoft.com/office/spreadsheetml/2009/9/main" objectType="CheckBox" fmlaLink="'BMW - Workings'!$F$42" lockText="1" noThreeD="1"/>
</file>

<file path=xl/ctrlProps/ctrlProp35.xml><?xml version="1.0" encoding="utf-8"?>
<formControlPr xmlns="http://schemas.microsoft.com/office/spreadsheetml/2009/9/main" objectType="CheckBox" fmlaLink="'BMW - Workings'!$F$52" lockText="1" noThreeD="1"/>
</file>

<file path=xl/ctrlProps/ctrlProp36.xml><?xml version="1.0" encoding="utf-8"?>
<formControlPr xmlns="http://schemas.microsoft.com/office/spreadsheetml/2009/9/main" objectType="CheckBox" fmlaLink="'BMW - Workings'!$F$81" lockText="1" noThreeD="1"/>
</file>

<file path=xl/ctrlProps/ctrlProp37.xml><?xml version="1.0" encoding="utf-8"?>
<formControlPr xmlns="http://schemas.microsoft.com/office/spreadsheetml/2009/9/main" objectType="CheckBox" fmlaLink="'BMW - Workings'!$F$109" lockText="1" noThreeD="1"/>
</file>

<file path=xl/ctrlProps/ctrlProp38.xml><?xml version="1.0" encoding="utf-8"?>
<formControlPr xmlns="http://schemas.microsoft.com/office/spreadsheetml/2009/9/main" objectType="CheckBox" fmlaLink="'BMW - Workings'!$F$115" lockText="1" noThreeD="1"/>
</file>

<file path=xl/ctrlProps/ctrlProp39.xml><?xml version="1.0" encoding="utf-8"?>
<formControlPr xmlns="http://schemas.microsoft.com/office/spreadsheetml/2009/9/main" objectType="CheckBox" fmlaLink="'BMW - Workings'!$F$121" lockText="1" noThreeD="1"/>
</file>

<file path=xl/ctrlProps/ctrlProp4.xml><?xml version="1.0" encoding="utf-8"?>
<formControlPr xmlns="http://schemas.microsoft.com/office/spreadsheetml/2009/9/main" objectType="CheckBox" fmlaLink="'BMW - Workings'!$G$13" lockText="1" noThreeD="1"/>
</file>

<file path=xl/ctrlProps/ctrlProp40.xml><?xml version="1.0" encoding="utf-8"?>
<formControlPr xmlns="http://schemas.microsoft.com/office/spreadsheetml/2009/9/main" objectType="CheckBox" fmlaLink="'BMW - Workings'!$E$9" lockText="1" noThreeD="1"/>
</file>

<file path=xl/ctrlProps/ctrlProp41.xml><?xml version="1.0" encoding="utf-8"?>
<formControlPr xmlns="http://schemas.microsoft.com/office/spreadsheetml/2009/9/main" objectType="CheckBox" fmlaLink="'BMW - Workings'!$D$9" lockText="1" noThreeD="1"/>
</file>

<file path=xl/ctrlProps/ctrlProp42.xml><?xml version="1.0" encoding="utf-8"?>
<formControlPr xmlns="http://schemas.microsoft.com/office/spreadsheetml/2009/9/main" objectType="CheckBox" fmlaLink="'BMW - Workings'!$B$11" lockText="1" noThreeD="1"/>
</file>

<file path=xl/ctrlProps/ctrlProp43.xml><?xml version="1.0" encoding="utf-8"?>
<formControlPr xmlns="http://schemas.microsoft.com/office/spreadsheetml/2009/9/main" objectType="CheckBox" fmlaLink="'BMW - Workings'!$E$11" lockText="1" noThreeD="1"/>
</file>

<file path=xl/ctrlProps/ctrlProp44.xml><?xml version="1.0" encoding="utf-8"?>
<formControlPr xmlns="http://schemas.microsoft.com/office/spreadsheetml/2009/9/main" objectType="CheckBox" fmlaLink="'BMW - Workings'!$E$13" lockText="1" noThreeD="1"/>
</file>

<file path=xl/ctrlProps/ctrlProp45.xml><?xml version="1.0" encoding="utf-8"?>
<formControlPr xmlns="http://schemas.microsoft.com/office/spreadsheetml/2009/9/main" objectType="CheckBox" fmlaLink="'BMW - Workings'!$B$9" lockText="1" noThreeD="1"/>
</file>

<file path=xl/ctrlProps/ctrlProp46.xml><?xml version="1.0" encoding="utf-8"?>
<formControlPr xmlns="http://schemas.microsoft.com/office/spreadsheetml/2009/9/main" objectType="CheckBox" fmlaLink="'BMW - Workings'!$D$11" lockText="1" noThreeD="1"/>
</file>

<file path=xl/ctrlProps/ctrlProp47.xml><?xml version="1.0" encoding="utf-8"?>
<formControlPr xmlns="http://schemas.microsoft.com/office/spreadsheetml/2009/9/main" objectType="CheckBox" fmlaLink="'BMW - Workings'!$D$13" lockText="1" noThreeD="1"/>
</file>

<file path=xl/ctrlProps/ctrlProp48.xml><?xml version="1.0" encoding="utf-8"?>
<formControlPr xmlns="http://schemas.microsoft.com/office/spreadsheetml/2009/9/main" objectType="CheckBox" fmlaLink="'BMW - Workings'!$C$9" lockText="1" noThreeD="1"/>
</file>

<file path=xl/ctrlProps/ctrlProp49.xml><?xml version="1.0" encoding="utf-8"?>
<formControlPr xmlns="http://schemas.microsoft.com/office/spreadsheetml/2009/9/main" objectType="CheckBox" fmlaLink="'BMW - Workings'!$C$11" lockText="1" noThreeD="1"/>
</file>

<file path=xl/ctrlProps/ctrlProp5.xml><?xml version="1.0" encoding="utf-8"?>
<formControlPr xmlns="http://schemas.microsoft.com/office/spreadsheetml/2009/9/main" objectType="CheckBox" fmlaLink="'BMW - Workings'!$B$42" lockText="1" noThreeD="1"/>
</file>

<file path=xl/ctrlProps/ctrlProp50.xml><?xml version="1.0" encoding="utf-8"?>
<formControlPr xmlns="http://schemas.microsoft.com/office/spreadsheetml/2009/9/main" objectType="CheckBox" fmlaLink="'BMW - Workings'!$F$11" lockText="1" noThreeD="1"/>
</file>

<file path=xl/ctrlProps/ctrlProp51.xml><?xml version="1.0" encoding="utf-8"?>
<formControlPr xmlns="http://schemas.microsoft.com/office/spreadsheetml/2009/9/main" objectType="CheckBox" fmlaLink="'BMW - Workings'!$B$13" lockText="1" noThreeD="1"/>
</file>

<file path=xl/ctrlProps/ctrlProp52.xml><?xml version="1.0" encoding="utf-8"?>
<formControlPr xmlns="http://schemas.microsoft.com/office/spreadsheetml/2009/9/main" objectType="CheckBox" fmlaLink="'BMW - Workings'!$G$9" lockText="1" noThreeD="1"/>
</file>

<file path=xl/ctrlProps/ctrlProp53.xml><?xml version="1.0" encoding="utf-8"?>
<formControlPr xmlns="http://schemas.microsoft.com/office/spreadsheetml/2009/9/main" objectType="CheckBox" fmlaLink="'BMW - Workings'!$F$15" lockText="1" noThreeD="1"/>
</file>

<file path=xl/ctrlProps/ctrlProp54.xml><?xml version="1.0" encoding="utf-8"?>
<formControlPr xmlns="http://schemas.microsoft.com/office/spreadsheetml/2009/9/main" objectType="CheckBox" fmlaLink="'BMW - Workings'!$G$17" lockText="1" noThreeD="1"/>
</file>

<file path=xl/ctrlProps/ctrlProp55.xml><?xml version="1.0" encoding="utf-8"?>
<formControlPr xmlns="http://schemas.microsoft.com/office/spreadsheetml/2009/9/main" objectType="CheckBox" fmlaLink="'BMW - Workings'!$C$19" lockText="1" noThreeD="1"/>
</file>

<file path=xl/ctrlProps/ctrlProp56.xml><?xml version="1.0" encoding="utf-8"?>
<formControlPr xmlns="http://schemas.microsoft.com/office/spreadsheetml/2009/9/main" objectType="CheckBox" fmlaLink="'BMW - Workings'!$G$19" lockText="1" noThreeD="1"/>
</file>

<file path=xl/ctrlProps/ctrlProp57.xml><?xml version="1.0" encoding="utf-8"?>
<formControlPr xmlns="http://schemas.microsoft.com/office/spreadsheetml/2009/9/main" objectType="CheckBox" fmlaLink="'BMW - Workings'!$F$19" lockText="1" noThreeD="1"/>
</file>

<file path=xl/ctrlProps/ctrlProp58.xml><?xml version="1.0" encoding="utf-8"?>
<formControlPr xmlns="http://schemas.microsoft.com/office/spreadsheetml/2009/9/main" objectType="CheckBox" fmlaLink="'BMW - Workings'!$E$15" lockText="1" noThreeD="1"/>
</file>

<file path=xl/ctrlProps/ctrlProp59.xml><?xml version="1.0" encoding="utf-8"?>
<formControlPr xmlns="http://schemas.microsoft.com/office/spreadsheetml/2009/9/main" objectType="CheckBox" fmlaLink="'BMW - Workings'!$D$15" lockText="1" noThreeD="1"/>
</file>

<file path=xl/ctrlProps/ctrlProp6.xml><?xml version="1.0" encoding="utf-8"?>
<formControlPr xmlns="http://schemas.microsoft.com/office/spreadsheetml/2009/9/main" objectType="CheckBox" fmlaLink="'BMW - Workings'!$C$42" lockText="1" noThreeD="1"/>
</file>

<file path=xl/ctrlProps/ctrlProp60.xml><?xml version="1.0" encoding="utf-8"?>
<formControlPr xmlns="http://schemas.microsoft.com/office/spreadsheetml/2009/9/main" objectType="CheckBox" fmlaLink="'BMW - Workings'!$B$17" lockText="1" noThreeD="1"/>
</file>

<file path=xl/ctrlProps/ctrlProp61.xml><?xml version="1.0" encoding="utf-8"?>
<formControlPr xmlns="http://schemas.microsoft.com/office/spreadsheetml/2009/9/main" objectType="CheckBox" fmlaLink="'BMW - Workings'!$E$17" lockText="1" noThreeD="1"/>
</file>

<file path=xl/ctrlProps/ctrlProp62.xml><?xml version="1.0" encoding="utf-8"?>
<formControlPr xmlns="http://schemas.microsoft.com/office/spreadsheetml/2009/9/main" objectType="CheckBox" fmlaLink="'BMW - Workings'!$E$19" lockText="1" noThreeD="1"/>
</file>

<file path=xl/ctrlProps/ctrlProp63.xml><?xml version="1.0" encoding="utf-8"?>
<formControlPr xmlns="http://schemas.microsoft.com/office/spreadsheetml/2009/9/main" objectType="CheckBox" fmlaLink="'BMW - Workings'!$B$15" lockText="1" noThreeD="1"/>
</file>

<file path=xl/ctrlProps/ctrlProp64.xml><?xml version="1.0" encoding="utf-8"?>
<formControlPr xmlns="http://schemas.microsoft.com/office/spreadsheetml/2009/9/main" objectType="CheckBox" fmlaLink="'BMW - Workings'!$D$17" lockText="1" noThreeD="1"/>
</file>

<file path=xl/ctrlProps/ctrlProp65.xml><?xml version="1.0" encoding="utf-8"?>
<formControlPr xmlns="http://schemas.microsoft.com/office/spreadsheetml/2009/9/main" objectType="CheckBox" fmlaLink="'BMW - Workings'!$D$19" lockText="1" noThreeD="1"/>
</file>

<file path=xl/ctrlProps/ctrlProp66.xml><?xml version="1.0" encoding="utf-8"?>
<formControlPr xmlns="http://schemas.microsoft.com/office/spreadsheetml/2009/9/main" objectType="CheckBox" fmlaLink="'BMW - Workings'!$C$15" lockText="1" noThreeD="1"/>
</file>

<file path=xl/ctrlProps/ctrlProp67.xml><?xml version="1.0" encoding="utf-8"?>
<formControlPr xmlns="http://schemas.microsoft.com/office/spreadsheetml/2009/9/main" objectType="CheckBox" fmlaLink="'BMW - Workings'!$C$17" lockText="1" noThreeD="1"/>
</file>

<file path=xl/ctrlProps/ctrlProp68.xml><?xml version="1.0" encoding="utf-8"?>
<formControlPr xmlns="http://schemas.microsoft.com/office/spreadsheetml/2009/9/main" objectType="CheckBox" fmlaLink="'BMW - Workings'!$F$17" lockText="1" noThreeD="1"/>
</file>

<file path=xl/ctrlProps/ctrlProp69.xml><?xml version="1.0" encoding="utf-8"?>
<formControlPr xmlns="http://schemas.microsoft.com/office/spreadsheetml/2009/9/main" objectType="CheckBox" fmlaLink="'BMW - Workings'!$B$19" lockText="1" noThreeD="1"/>
</file>

<file path=xl/ctrlProps/ctrlProp7.xml><?xml version="1.0" encoding="utf-8"?>
<formControlPr xmlns="http://schemas.microsoft.com/office/spreadsheetml/2009/9/main" objectType="CheckBox" fmlaLink="'BMW - Workings'!$D$42" lockText="1" noThreeD="1"/>
</file>

<file path=xl/ctrlProps/ctrlProp70.xml><?xml version="1.0" encoding="utf-8"?>
<formControlPr xmlns="http://schemas.microsoft.com/office/spreadsheetml/2009/9/main" objectType="CheckBox" fmlaLink="'BMW - Workings'!$G$15" lockText="1" noThreeD="1"/>
</file>

<file path=xl/ctrlProps/ctrlProp71.xml><?xml version="1.0" encoding="utf-8"?>
<formControlPr xmlns="http://schemas.microsoft.com/office/spreadsheetml/2009/9/main" objectType="CheckBox" fmlaLink="'BMW - Workings'!$C$32" lockText="1" noThreeD="1"/>
</file>

<file path=xl/ctrlProps/ctrlProp72.xml><?xml version="1.0" encoding="utf-8"?>
<formControlPr xmlns="http://schemas.microsoft.com/office/spreadsheetml/2009/9/main" objectType="CheckBox" fmlaLink="'BMW - Workings'!$G$32" lockText="1" noThreeD="1"/>
</file>

<file path=xl/ctrlProps/ctrlProp73.xml><?xml version="1.0" encoding="utf-8"?>
<formControlPr xmlns="http://schemas.microsoft.com/office/spreadsheetml/2009/9/main" objectType="CheckBox" fmlaLink="'BMW - Workings'!$F$32" lockText="1" noThreeD="1"/>
</file>

<file path=xl/ctrlProps/ctrlProp74.xml><?xml version="1.0" encoding="utf-8"?>
<formControlPr xmlns="http://schemas.microsoft.com/office/spreadsheetml/2009/9/main" objectType="CheckBox" fmlaLink="'BMW - Workings'!$E$32" lockText="1" noThreeD="1"/>
</file>

<file path=xl/ctrlProps/ctrlProp75.xml><?xml version="1.0" encoding="utf-8"?>
<formControlPr xmlns="http://schemas.microsoft.com/office/spreadsheetml/2009/9/main" objectType="CheckBox" fmlaLink="'BMW - Workings'!$D$24" lockText="1" noThreeD="1"/>
</file>

<file path=xl/ctrlProps/ctrlProp76.xml><?xml version="1.0" encoding="utf-8"?>
<formControlPr xmlns="http://schemas.microsoft.com/office/spreadsheetml/2009/9/main" objectType="CheckBox" fmlaLink="'BMW - Workings'!$B$32" lockText="1" noThreeD="1"/>
</file>

<file path=xl/ctrlProps/ctrlProp77.xml><?xml version="1.0" encoding="utf-8"?>
<formControlPr xmlns="http://schemas.microsoft.com/office/spreadsheetml/2009/9/main" objectType="CheckBox" fmlaLink="'BMW - Workings'!$F$36" lockText="1" noThreeD="1"/>
</file>

<file path=xl/ctrlProps/ctrlProp78.xml><?xml version="1.0" encoding="utf-8"?>
<formControlPr xmlns="http://schemas.microsoft.com/office/spreadsheetml/2009/9/main" objectType="CheckBox" fmlaLink="'BMW - Workings'!$E$36" lockText="1" noThreeD="1"/>
</file>

<file path=xl/ctrlProps/ctrlProp79.xml><?xml version="1.0" encoding="utf-8"?>
<formControlPr xmlns="http://schemas.microsoft.com/office/spreadsheetml/2009/9/main" objectType="CheckBox" fmlaLink="'BMW - Workings'!$D$36" lockText="1" noThreeD="1"/>
</file>

<file path=xl/ctrlProps/ctrlProp8.xml><?xml version="1.0" encoding="utf-8"?>
<formControlPr xmlns="http://schemas.microsoft.com/office/spreadsheetml/2009/9/main" objectType="CheckBox" fmlaLink="'BMW - Workings'!$E$42" lockText="1" noThreeD="1"/>
</file>

<file path=xl/ctrlProps/ctrlProp80.xml><?xml version="1.0" encoding="utf-8"?>
<formControlPr xmlns="http://schemas.microsoft.com/office/spreadsheetml/2009/9/main" objectType="CheckBox" fmlaLink="'BMW - Workings'!$B$36" lockText="1" noThreeD="1"/>
</file>

<file path=xl/ctrlProps/ctrlProp81.xml><?xml version="1.0" encoding="utf-8"?>
<formControlPr xmlns="http://schemas.microsoft.com/office/spreadsheetml/2009/9/main" objectType="CheckBox" fmlaLink="'BMW - Workings'!$C$36" lockText="1" noThreeD="1"/>
</file>

<file path=xl/ctrlProps/ctrlProp82.xml><?xml version="1.0" encoding="utf-8"?>
<formControlPr xmlns="http://schemas.microsoft.com/office/spreadsheetml/2009/9/main" objectType="CheckBox" fmlaLink="'BMW - Workings'!$G$36" lockText="1" noThreeD="1"/>
</file>

<file path=xl/ctrlProps/ctrlProp83.xml><?xml version="1.0" encoding="utf-8"?>
<formControlPr xmlns="http://schemas.microsoft.com/office/spreadsheetml/2009/9/main" objectType="CheckBox" fmlaLink="'BMW - Workings'!$F$86" lockText="1" noThreeD="1"/>
</file>

<file path=xl/ctrlProps/ctrlProp84.xml><?xml version="1.0" encoding="utf-8"?>
<formControlPr xmlns="http://schemas.microsoft.com/office/spreadsheetml/2009/9/main" objectType="CheckBox" fmlaLink="'BMW - Workings'!$G$88" lockText="1" noThreeD="1"/>
</file>

<file path=xl/ctrlProps/ctrlProp85.xml><?xml version="1.0" encoding="utf-8"?>
<formControlPr xmlns="http://schemas.microsoft.com/office/spreadsheetml/2009/9/main" objectType="CheckBox" fmlaLink="'BMW - Workings'!$C$90" lockText="1" noThreeD="1"/>
</file>

<file path=xl/ctrlProps/ctrlProp86.xml><?xml version="1.0" encoding="utf-8"?>
<formControlPr xmlns="http://schemas.microsoft.com/office/spreadsheetml/2009/9/main" objectType="CheckBox" fmlaLink="'BMW - Workings'!$G$90" lockText="1" noThreeD="1"/>
</file>

<file path=xl/ctrlProps/ctrlProp87.xml><?xml version="1.0" encoding="utf-8"?>
<formControlPr xmlns="http://schemas.microsoft.com/office/spreadsheetml/2009/9/main" objectType="CheckBox" fmlaLink="'BMW - Workings'!$F$90" lockText="1" noThreeD="1"/>
</file>

<file path=xl/ctrlProps/ctrlProp88.xml><?xml version="1.0" encoding="utf-8"?>
<formControlPr xmlns="http://schemas.microsoft.com/office/spreadsheetml/2009/9/main" objectType="CheckBox" fmlaLink="'BMW - Workings'!$E$86" lockText="1" noThreeD="1"/>
</file>

<file path=xl/ctrlProps/ctrlProp89.xml><?xml version="1.0" encoding="utf-8"?>
<formControlPr xmlns="http://schemas.microsoft.com/office/spreadsheetml/2009/9/main" objectType="CheckBox" fmlaLink="'BMW - Workings'!$D$86" lockText="1" noThreeD="1"/>
</file>

<file path=xl/ctrlProps/ctrlProp9.xml><?xml version="1.0" encoding="utf-8"?>
<formControlPr xmlns="http://schemas.microsoft.com/office/spreadsheetml/2009/9/main" objectType="CheckBox" fmlaLink="'BMW - Workings'!$G$42" lockText="1" noThreeD="1"/>
</file>

<file path=xl/ctrlProps/ctrlProp90.xml><?xml version="1.0" encoding="utf-8"?>
<formControlPr xmlns="http://schemas.microsoft.com/office/spreadsheetml/2009/9/main" objectType="CheckBox" fmlaLink="'BMW - Workings'!$B$88" lockText="1" noThreeD="1"/>
</file>

<file path=xl/ctrlProps/ctrlProp91.xml><?xml version="1.0" encoding="utf-8"?>
<formControlPr xmlns="http://schemas.microsoft.com/office/spreadsheetml/2009/9/main" objectType="CheckBox" fmlaLink="'BMW - Workings'!$E$88" lockText="1" noThreeD="1"/>
</file>

<file path=xl/ctrlProps/ctrlProp92.xml><?xml version="1.0" encoding="utf-8"?>
<formControlPr xmlns="http://schemas.microsoft.com/office/spreadsheetml/2009/9/main" objectType="CheckBox" fmlaLink="'BMW - Workings'!$E$90" lockText="1" noThreeD="1"/>
</file>

<file path=xl/ctrlProps/ctrlProp93.xml><?xml version="1.0" encoding="utf-8"?>
<formControlPr xmlns="http://schemas.microsoft.com/office/spreadsheetml/2009/9/main" objectType="CheckBox" fmlaLink="'BMW - Workings'!$B$86" lockText="1" noThreeD="1"/>
</file>

<file path=xl/ctrlProps/ctrlProp94.xml><?xml version="1.0" encoding="utf-8"?>
<formControlPr xmlns="http://schemas.microsoft.com/office/spreadsheetml/2009/9/main" objectType="CheckBox" fmlaLink="'BMW - Workings'!$D$88" lockText="1" noThreeD="1"/>
</file>

<file path=xl/ctrlProps/ctrlProp95.xml><?xml version="1.0" encoding="utf-8"?>
<formControlPr xmlns="http://schemas.microsoft.com/office/spreadsheetml/2009/9/main" objectType="CheckBox" fmlaLink="'BMW - Workings'!$D$90" lockText="1" noThreeD="1"/>
</file>

<file path=xl/ctrlProps/ctrlProp96.xml><?xml version="1.0" encoding="utf-8"?>
<formControlPr xmlns="http://schemas.microsoft.com/office/spreadsheetml/2009/9/main" objectType="CheckBox" fmlaLink="'BMW - Workings'!$C$86" lockText="1" noThreeD="1"/>
</file>

<file path=xl/ctrlProps/ctrlProp97.xml><?xml version="1.0" encoding="utf-8"?>
<formControlPr xmlns="http://schemas.microsoft.com/office/spreadsheetml/2009/9/main" objectType="CheckBox" fmlaLink="'BMW - Workings'!$C$88" lockText="1" noThreeD="1"/>
</file>

<file path=xl/ctrlProps/ctrlProp98.xml><?xml version="1.0" encoding="utf-8"?>
<formControlPr xmlns="http://schemas.microsoft.com/office/spreadsheetml/2009/9/main" objectType="CheckBox" fmlaLink="'BMW - Workings'!$F$88" lockText="1" noThreeD="1"/>
</file>

<file path=xl/ctrlProps/ctrlProp99.xml><?xml version="1.0" encoding="utf-8"?>
<formControlPr xmlns="http://schemas.microsoft.com/office/spreadsheetml/2009/9/main" objectType="CheckBox" fmlaLink="'BMW - Workings'!$B$90"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257175</xdr:colOff>
          <xdr:row>55</xdr:row>
          <xdr:rowOff>171450</xdr:rowOff>
        </xdr:from>
        <xdr:to>
          <xdr:col>5</xdr:col>
          <xdr:colOff>561975</xdr:colOff>
          <xdr:row>57</xdr:row>
          <xdr:rowOff>47625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57</xdr:row>
          <xdr:rowOff>95250</xdr:rowOff>
        </xdr:from>
        <xdr:to>
          <xdr:col>6</xdr:col>
          <xdr:colOff>552450</xdr:colOff>
          <xdr:row>57</xdr:row>
          <xdr:rowOff>342900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57</xdr:row>
          <xdr:rowOff>400050</xdr:rowOff>
        </xdr:from>
        <xdr:to>
          <xdr:col>2</xdr:col>
          <xdr:colOff>552450</xdr:colOff>
          <xdr:row>58</xdr:row>
          <xdr:rowOff>219075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57</xdr:row>
          <xdr:rowOff>390525</xdr:rowOff>
        </xdr:from>
        <xdr:to>
          <xdr:col>6</xdr:col>
          <xdr:colOff>571500</xdr:colOff>
          <xdr:row>58</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77</xdr:row>
          <xdr:rowOff>95250</xdr:rowOff>
        </xdr:from>
        <xdr:to>
          <xdr:col>1</xdr:col>
          <xdr:colOff>609600</xdr:colOff>
          <xdr:row>77</xdr:row>
          <xdr:rowOff>428625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77</xdr:row>
          <xdr:rowOff>104775</xdr:rowOff>
        </xdr:from>
        <xdr:to>
          <xdr:col>2</xdr:col>
          <xdr:colOff>552450</xdr:colOff>
          <xdr:row>77</xdr:row>
          <xdr:rowOff>419100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77</xdr:row>
          <xdr:rowOff>85725</xdr:rowOff>
        </xdr:from>
        <xdr:to>
          <xdr:col>3</xdr:col>
          <xdr:colOff>590550</xdr:colOff>
          <xdr:row>77</xdr:row>
          <xdr:rowOff>419100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77</xdr:row>
          <xdr:rowOff>85725</xdr:rowOff>
        </xdr:from>
        <xdr:to>
          <xdr:col>4</xdr:col>
          <xdr:colOff>609600</xdr:colOff>
          <xdr:row>77</xdr:row>
          <xdr:rowOff>428625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77</xdr:row>
          <xdr:rowOff>85725</xdr:rowOff>
        </xdr:from>
        <xdr:to>
          <xdr:col>6</xdr:col>
          <xdr:colOff>542925</xdr:colOff>
          <xdr:row>77</xdr:row>
          <xdr:rowOff>409575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84</xdr:row>
          <xdr:rowOff>47625</xdr:rowOff>
        </xdr:from>
        <xdr:to>
          <xdr:col>1</xdr:col>
          <xdr:colOff>657225</xdr:colOff>
          <xdr:row>84</xdr:row>
          <xdr:rowOff>390525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84</xdr:row>
          <xdr:rowOff>57150</xdr:rowOff>
        </xdr:from>
        <xdr:to>
          <xdr:col>2</xdr:col>
          <xdr:colOff>590550</xdr:colOff>
          <xdr:row>84</xdr:row>
          <xdr:rowOff>400050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84</xdr:row>
          <xdr:rowOff>47625</xdr:rowOff>
        </xdr:from>
        <xdr:to>
          <xdr:col>3</xdr:col>
          <xdr:colOff>600075</xdr:colOff>
          <xdr:row>84</xdr:row>
          <xdr:rowOff>361950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84</xdr:row>
          <xdr:rowOff>38100</xdr:rowOff>
        </xdr:from>
        <xdr:to>
          <xdr:col>4</xdr:col>
          <xdr:colOff>581025</xdr:colOff>
          <xdr:row>84</xdr:row>
          <xdr:rowOff>381000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107</xdr:row>
          <xdr:rowOff>95250</xdr:rowOff>
        </xdr:from>
        <xdr:to>
          <xdr:col>1</xdr:col>
          <xdr:colOff>609600</xdr:colOff>
          <xdr:row>107</xdr:row>
          <xdr:rowOff>447675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107</xdr:row>
          <xdr:rowOff>76200</xdr:rowOff>
        </xdr:from>
        <xdr:to>
          <xdr:col>2</xdr:col>
          <xdr:colOff>571500</xdr:colOff>
          <xdr:row>107</xdr:row>
          <xdr:rowOff>428625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107</xdr:row>
          <xdr:rowOff>76200</xdr:rowOff>
        </xdr:from>
        <xdr:to>
          <xdr:col>3</xdr:col>
          <xdr:colOff>619125</xdr:colOff>
          <xdr:row>107</xdr:row>
          <xdr:rowOff>428625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107</xdr:row>
          <xdr:rowOff>66675</xdr:rowOff>
        </xdr:from>
        <xdr:to>
          <xdr:col>4</xdr:col>
          <xdr:colOff>581025</xdr:colOff>
          <xdr:row>107</xdr:row>
          <xdr:rowOff>419100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107</xdr:row>
          <xdr:rowOff>95250</xdr:rowOff>
        </xdr:from>
        <xdr:to>
          <xdr:col>6</xdr:col>
          <xdr:colOff>600075</xdr:colOff>
          <xdr:row>107</xdr:row>
          <xdr:rowOff>428625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134</xdr:row>
          <xdr:rowOff>9525</xdr:rowOff>
        </xdr:from>
        <xdr:to>
          <xdr:col>1</xdr:col>
          <xdr:colOff>666750</xdr:colOff>
          <xdr:row>135</xdr:row>
          <xdr:rowOff>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134</xdr:row>
          <xdr:rowOff>9525</xdr:rowOff>
        </xdr:from>
        <xdr:to>
          <xdr:col>2</xdr:col>
          <xdr:colOff>590550</xdr:colOff>
          <xdr:row>134</xdr:row>
          <xdr:rowOff>390525</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134</xdr:row>
          <xdr:rowOff>47625</xdr:rowOff>
        </xdr:from>
        <xdr:to>
          <xdr:col>3</xdr:col>
          <xdr:colOff>619125</xdr:colOff>
          <xdr:row>134</xdr:row>
          <xdr:rowOff>390525</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134</xdr:row>
          <xdr:rowOff>0</xdr:rowOff>
        </xdr:from>
        <xdr:to>
          <xdr:col>4</xdr:col>
          <xdr:colOff>581025</xdr:colOff>
          <xdr:row>134</xdr:row>
          <xdr:rowOff>361950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134</xdr:row>
          <xdr:rowOff>19050</xdr:rowOff>
        </xdr:from>
        <xdr:to>
          <xdr:col>6</xdr:col>
          <xdr:colOff>666750</xdr:colOff>
          <xdr:row>134</xdr:row>
          <xdr:rowOff>371475</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139</xdr:row>
          <xdr:rowOff>66675</xdr:rowOff>
        </xdr:from>
        <xdr:to>
          <xdr:col>1</xdr:col>
          <xdr:colOff>647700</xdr:colOff>
          <xdr:row>139</xdr:row>
          <xdr:rowOff>342900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139</xdr:row>
          <xdr:rowOff>76200</xdr:rowOff>
        </xdr:from>
        <xdr:to>
          <xdr:col>2</xdr:col>
          <xdr:colOff>571500</xdr:colOff>
          <xdr:row>139</xdr:row>
          <xdr:rowOff>400050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139</xdr:row>
          <xdr:rowOff>76200</xdr:rowOff>
        </xdr:from>
        <xdr:to>
          <xdr:col>3</xdr:col>
          <xdr:colOff>590550</xdr:colOff>
          <xdr:row>139</xdr:row>
          <xdr:rowOff>390525</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139</xdr:row>
          <xdr:rowOff>76200</xdr:rowOff>
        </xdr:from>
        <xdr:to>
          <xdr:col>4</xdr:col>
          <xdr:colOff>590550</xdr:colOff>
          <xdr:row>139</xdr:row>
          <xdr:rowOff>390525</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139</xdr:row>
          <xdr:rowOff>66675</xdr:rowOff>
        </xdr:from>
        <xdr:to>
          <xdr:col>6</xdr:col>
          <xdr:colOff>619125</xdr:colOff>
          <xdr:row>139</xdr:row>
          <xdr:rowOff>361950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144</xdr:row>
          <xdr:rowOff>85725</xdr:rowOff>
        </xdr:from>
        <xdr:to>
          <xdr:col>1</xdr:col>
          <xdr:colOff>647700</xdr:colOff>
          <xdr:row>144</xdr:row>
          <xdr:rowOff>361950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144</xdr:row>
          <xdr:rowOff>95250</xdr:rowOff>
        </xdr:from>
        <xdr:to>
          <xdr:col>4</xdr:col>
          <xdr:colOff>28575</xdr:colOff>
          <xdr:row>144</xdr:row>
          <xdr:rowOff>409575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144</xdr:row>
          <xdr:rowOff>57150</xdr:rowOff>
        </xdr:from>
        <xdr:to>
          <xdr:col>4</xdr:col>
          <xdr:colOff>790575</xdr:colOff>
          <xdr:row>144</xdr:row>
          <xdr:rowOff>371475</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144</xdr:row>
          <xdr:rowOff>66675</xdr:rowOff>
        </xdr:from>
        <xdr:to>
          <xdr:col>6</xdr:col>
          <xdr:colOff>600075</xdr:colOff>
          <xdr:row>144</xdr:row>
          <xdr:rowOff>400050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57</xdr:row>
          <xdr:rowOff>400050</xdr:rowOff>
        </xdr:from>
        <xdr:to>
          <xdr:col>5</xdr:col>
          <xdr:colOff>657225</xdr:colOff>
          <xdr:row>58</xdr:row>
          <xdr:rowOff>247650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77</xdr:row>
          <xdr:rowOff>95250</xdr:rowOff>
        </xdr:from>
        <xdr:to>
          <xdr:col>5</xdr:col>
          <xdr:colOff>523875</xdr:colOff>
          <xdr:row>77</xdr:row>
          <xdr:rowOff>409575</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84</xdr:row>
          <xdr:rowOff>76200</xdr:rowOff>
        </xdr:from>
        <xdr:to>
          <xdr:col>5</xdr:col>
          <xdr:colOff>561975</xdr:colOff>
          <xdr:row>84</xdr:row>
          <xdr:rowOff>390525</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107</xdr:row>
          <xdr:rowOff>76200</xdr:rowOff>
        </xdr:from>
        <xdr:to>
          <xdr:col>5</xdr:col>
          <xdr:colOff>561975</xdr:colOff>
          <xdr:row>107</xdr:row>
          <xdr:rowOff>419100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134</xdr:row>
          <xdr:rowOff>9525</xdr:rowOff>
        </xdr:from>
        <xdr:to>
          <xdr:col>5</xdr:col>
          <xdr:colOff>590550</xdr:colOff>
          <xdr:row>134</xdr:row>
          <xdr:rowOff>381000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139</xdr:row>
          <xdr:rowOff>47625</xdr:rowOff>
        </xdr:from>
        <xdr:to>
          <xdr:col>5</xdr:col>
          <xdr:colOff>485775</xdr:colOff>
          <xdr:row>139</xdr:row>
          <xdr:rowOff>361950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144</xdr:row>
          <xdr:rowOff>76200</xdr:rowOff>
        </xdr:from>
        <xdr:to>
          <xdr:col>5</xdr:col>
          <xdr:colOff>609600</xdr:colOff>
          <xdr:row>144</xdr:row>
          <xdr:rowOff>419100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55</xdr:row>
          <xdr:rowOff>171450</xdr:rowOff>
        </xdr:from>
        <xdr:to>
          <xdr:col>4</xdr:col>
          <xdr:colOff>561975</xdr:colOff>
          <xdr:row>57</xdr:row>
          <xdr:rowOff>28575</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55</xdr:row>
          <xdr:rowOff>180975</xdr:rowOff>
        </xdr:from>
        <xdr:to>
          <xdr:col>3</xdr:col>
          <xdr:colOff>561975</xdr:colOff>
          <xdr:row>57</xdr:row>
          <xdr:rowOff>38100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57</xdr:row>
          <xdr:rowOff>85725</xdr:rowOff>
        </xdr:from>
        <xdr:to>
          <xdr:col>1</xdr:col>
          <xdr:colOff>542925</xdr:colOff>
          <xdr:row>57</xdr:row>
          <xdr:rowOff>361950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57</xdr:row>
          <xdr:rowOff>76200</xdr:rowOff>
        </xdr:from>
        <xdr:to>
          <xdr:col>4</xdr:col>
          <xdr:colOff>771525</xdr:colOff>
          <xdr:row>57</xdr:row>
          <xdr:rowOff>352425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58</xdr:row>
          <xdr:rowOff>0</xdr:rowOff>
        </xdr:from>
        <xdr:to>
          <xdr:col>4</xdr:col>
          <xdr:colOff>600075</xdr:colOff>
          <xdr:row>58</xdr:row>
          <xdr:rowOff>276225</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55</xdr:row>
          <xdr:rowOff>161925</xdr:rowOff>
        </xdr:from>
        <xdr:to>
          <xdr:col>1</xdr:col>
          <xdr:colOff>695325</xdr:colOff>
          <xdr:row>57</xdr:row>
          <xdr:rowOff>19050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57</xdr:row>
          <xdr:rowOff>57150</xdr:rowOff>
        </xdr:from>
        <xdr:to>
          <xdr:col>3</xdr:col>
          <xdr:colOff>552450</xdr:colOff>
          <xdr:row>57</xdr:row>
          <xdr:rowOff>361950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57</xdr:row>
          <xdr:rowOff>390525</xdr:rowOff>
        </xdr:from>
        <xdr:to>
          <xdr:col>3</xdr:col>
          <xdr:colOff>561975</xdr:colOff>
          <xdr:row>58</xdr:row>
          <xdr:rowOff>219075</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55</xdr:row>
          <xdr:rowOff>200025</xdr:rowOff>
        </xdr:from>
        <xdr:to>
          <xdr:col>2</xdr:col>
          <xdr:colOff>533400</xdr:colOff>
          <xdr:row>57</xdr:row>
          <xdr:rowOff>19050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57</xdr:row>
          <xdr:rowOff>76200</xdr:rowOff>
        </xdr:from>
        <xdr:to>
          <xdr:col>2</xdr:col>
          <xdr:colOff>523875</xdr:colOff>
          <xdr:row>58</xdr:row>
          <xdr:rowOff>38100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57</xdr:row>
          <xdr:rowOff>66675</xdr:rowOff>
        </xdr:from>
        <xdr:to>
          <xdr:col>5</xdr:col>
          <xdr:colOff>762000</xdr:colOff>
          <xdr:row>57</xdr:row>
          <xdr:rowOff>352425</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58</xdr:row>
          <xdr:rowOff>0</xdr:rowOff>
        </xdr:from>
        <xdr:to>
          <xdr:col>1</xdr:col>
          <xdr:colOff>581025</xdr:colOff>
          <xdr:row>58</xdr:row>
          <xdr:rowOff>247650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55</xdr:row>
          <xdr:rowOff>142875</xdr:rowOff>
        </xdr:from>
        <xdr:to>
          <xdr:col>6</xdr:col>
          <xdr:colOff>571500</xdr:colOff>
          <xdr:row>57</xdr:row>
          <xdr:rowOff>38100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58</xdr:row>
          <xdr:rowOff>361950</xdr:rowOff>
        </xdr:from>
        <xdr:to>
          <xdr:col>5</xdr:col>
          <xdr:colOff>533400</xdr:colOff>
          <xdr:row>59</xdr:row>
          <xdr:rowOff>180975</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59</xdr:row>
          <xdr:rowOff>200025</xdr:rowOff>
        </xdr:from>
        <xdr:to>
          <xdr:col>6</xdr:col>
          <xdr:colOff>552450</xdr:colOff>
          <xdr:row>61</xdr:row>
          <xdr:rowOff>9525</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60</xdr:row>
          <xdr:rowOff>200025</xdr:rowOff>
        </xdr:from>
        <xdr:to>
          <xdr:col>2</xdr:col>
          <xdr:colOff>542925</xdr:colOff>
          <xdr:row>62</xdr:row>
          <xdr:rowOff>9525</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60</xdr:row>
          <xdr:rowOff>190500</xdr:rowOff>
        </xdr:from>
        <xdr:to>
          <xdr:col>6</xdr:col>
          <xdr:colOff>514350</xdr:colOff>
          <xdr:row>62</xdr:row>
          <xdr:rowOff>19050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60</xdr:row>
          <xdr:rowOff>190500</xdr:rowOff>
        </xdr:from>
        <xdr:to>
          <xdr:col>5</xdr:col>
          <xdr:colOff>590550</xdr:colOff>
          <xdr:row>62</xdr:row>
          <xdr:rowOff>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58</xdr:row>
          <xdr:rowOff>371475</xdr:rowOff>
        </xdr:from>
        <xdr:to>
          <xdr:col>4</xdr:col>
          <xdr:colOff>485775</xdr:colOff>
          <xdr:row>60</xdr:row>
          <xdr:rowOff>9525</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59</xdr:row>
          <xdr:rowOff>0</xdr:rowOff>
        </xdr:from>
        <xdr:to>
          <xdr:col>3</xdr:col>
          <xdr:colOff>552450</xdr:colOff>
          <xdr:row>60</xdr:row>
          <xdr:rowOff>28575</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60</xdr:row>
          <xdr:rowOff>0</xdr:rowOff>
        </xdr:from>
        <xdr:to>
          <xdr:col>1</xdr:col>
          <xdr:colOff>771525</xdr:colOff>
          <xdr:row>61</xdr:row>
          <xdr:rowOff>9525</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60</xdr:row>
          <xdr:rowOff>0</xdr:rowOff>
        </xdr:from>
        <xdr:to>
          <xdr:col>4</xdr:col>
          <xdr:colOff>771525</xdr:colOff>
          <xdr:row>61</xdr:row>
          <xdr:rowOff>9525</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61</xdr:row>
          <xdr:rowOff>9525</xdr:rowOff>
        </xdr:from>
        <xdr:to>
          <xdr:col>4</xdr:col>
          <xdr:colOff>533400</xdr:colOff>
          <xdr:row>62</xdr:row>
          <xdr:rowOff>9525</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59</xdr:row>
          <xdr:rowOff>9525</xdr:rowOff>
        </xdr:from>
        <xdr:to>
          <xdr:col>1</xdr:col>
          <xdr:colOff>600075</xdr:colOff>
          <xdr:row>59</xdr:row>
          <xdr:rowOff>152400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59</xdr:row>
          <xdr:rowOff>200025</xdr:rowOff>
        </xdr:from>
        <xdr:to>
          <xdr:col>3</xdr:col>
          <xdr:colOff>552450</xdr:colOff>
          <xdr:row>61</xdr:row>
          <xdr:rowOff>9525</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60</xdr:row>
          <xdr:rowOff>190500</xdr:rowOff>
        </xdr:from>
        <xdr:to>
          <xdr:col>3</xdr:col>
          <xdr:colOff>552450</xdr:colOff>
          <xdr:row>61</xdr:row>
          <xdr:rowOff>390525</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59</xdr:row>
          <xdr:rowOff>0</xdr:rowOff>
        </xdr:from>
        <xdr:to>
          <xdr:col>2</xdr:col>
          <xdr:colOff>523875</xdr:colOff>
          <xdr:row>60</xdr:row>
          <xdr:rowOff>38100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59</xdr:row>
          <xdr:rowOff>200025</xdr:rowOff>
        </xdr:from>
        <xdr:to>
          <xdr:col>2</xdr:col>
          <xdr:colOff>533400</xdr:colOff>
          <xdr:row>61</xdr:row>
          <xdr:rowOff>28575</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59</xdr:row>
          <xdr:rowOff>200025</xdr:rowOff>
        </xdr:from>
        <xdr:to>
          <xdr:col>5</xdr:col>
          <xdr:colOff>781050</xdr:colOff>
          <xdr:row>61</xdr:row>
          <xdr:rowOff>9525</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60</xdr:row>
          <xdr:rowOff>190500</xdr:rowOff>
        </xdr:from>
        <xdr:to>
          <xdr:col>1</xdr:col>
          <xdr:colOff>561975</xdr:colOff>
          <xdr:row>61</xdr:row>
          <xdr:rowOff>371475</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59</xdr:row>
          <xdr:rowOff>0</xdr:rowOff>
        </xdr:from>
        <xdr:to>
          <xdr:col>6</xdr:col>
          <xdr:colOff>552450</xdr:colOff>
          <xdr:row>60</xdr:row>
          <xdr:rowOff>28575</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72</xdr:row>
          <xdr:rowOff>19050</xdr:rowOff>
        </xdr:from>
        <xdr:to>
          <xdr:col>2</xdr:col>
          <xdr:colOff>561975</xdr:colOff>
          <xdr:row>73</xdr:row>
          <xdr:rowOff>76200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72</xdr:row>
          <xdr:rowOff>9525</xdr:rowOff>
        </xdr:from>
        <xdr:to>
          <xdr:col>6</xdr:col>
          <xdr:colOff>561975</xdr:colOff>
          <xdr:row>73</xdr:row>
          <xdr:rowOff>66675</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72</xdr:row>
          <xdr:rowOff>9525</xdr:rowOff>
        </xdr:from>
        <xdr:to>
          <xdr:col>5</xdr:col>
          <xdr:colOff>542925</xdr:colOff>
          <xdr:row>73</xdr:row>
          <xdr:rowOff>66675</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72</xdr:row>
          <xdr:rowOff>0</xdr:rowOff>
        </xdr:from>
        <xdr:to>
          <xdr:col>4</xdr:col>
          <xdr:colOff>542925</xdr:colOff>
          <xdr:row>73</xdr:row>
          <xdr:rowOff>66675</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68</xdr:row>
          <xdr:rowOff>161925</xdr:rowOff>
        </xdr:from>
        <xdr:to>
          <xdr:col>3</xdr:col>
          <xdr:colOff>571500</xdr:colOff>
          <xdr:row>68</xdr:row>
          <xdr:rowOff>476250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72</xdr:row>
          <xdr:rowOff>66675</xdr:rowOff>
        </xdr:from>
        <xdr:to>
          <xdr:col>1</xdr:col>
          <xdr:colOff>638175</xdr:colOff>
          <xdr:row>73</xdr:row>
          <xdr:rowOff>9525</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74</xdr:row>
          <xdr:rowOff>0</xdr:rowOff>
        </xdr:from>
        <xdr:to>
          <xdr:col>5</xdr:col>
          <xdr:colOff>542925</xdr:colOff>
          <xdr:row>75</xdr:row>
          <xdr:rowOff>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74</xdr:row>
          <xdr:rowOff>19050</xdr:rowOff>
        </xdr:from>
        <xdr:to>
          <xdr:col>4</xdr:col>
          <xdr:colOff>581025</xdr:colOff>
          <xdr:row>74</xdr:row>
          <xdr:rowOff>285750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74</xdr:row>
          <xdr:rowOff>38100</xdr:rowOff>
        </xdr:from>
        <xdr:to>
          <xdr:col>3</xdr:col>
          <xdr:colOff>581025</xdr:colOff>
          <xdr:row>74</xdr:row>
          <xdr:rowOff>266700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74</xdr:row>
          <xdr:rowOff>38100</xdr:rowOff>
        </xdr:from>
        <xdr:to>
          <xdr:col>1</xdr:col>
          <xdr:colOff>628650</xdr:colOff>
          <xdr:row>74</xdr:row>
          <xdr:rowOff>285750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74</xdr:row>
          <xdr:rowOff>28575</xdr:rowOff>
        </xdr:from>
        <xdr:to>
          <xdr:col>2</xdr:col>
          <xdr:colOff>552450</xdr:colOff>
          <xdr:row>74</xdr:row>
          <xdr:rowOff>276225</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74</xdr:row>
          <xdr:rowOff>9525</xdr:rowOff>
        </xdr:from>
        <xdr:to>
          <xdr:col>6</xdr:col>
          <xdr:colOff>533400</xdr:colOff>
          <xdr:row>75</xdr:row>
          <xdr:rowOff>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114</xdr:row>
          <xdr:rowOff>114300</xdr:rowOff>
        </xdr:from>
        <xdr:to>
          <xdr:col>5</xdr:col>
          <xdr:colOff>571500</xdr:colOff>
          <xdr:row>116</xdr:row>
          <xdr:rowOff>19050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116</xdr:row>
          <xdr:rowOff>57150</xdr:rowOff>
        </xdr:from>
        <xdr:to>
          <xdr:col>6</xdr:col>
          <xdr:colOff>581025</xdr:colOff>
          <xdr:row>116</xdr:row>
          <xdr:rowOff>561975</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117</xdr:row>
          <xdr:rowOff>200025</xdr:rowOff>
        </xdr:from>
        <xdr:to>
          <xdr:col>2</xdr:col>
          <xdr:colOff>600075</xdr:colOff>
          <xdr:row>117</xdr:row>
          <xdr:rowOff>533400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117</xdr:row>
          <xdr:rowOff>171450</xdr:rowOff>
        </xdr:from>
        <xdr:to>
          <xdr:col>6</xdr:col>
          <xdr:colOff>600075</xdr:colOff>
          <xdr:row>117</xdr:row>
          <xdr:rowOff>600075</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117</xdr:row>
          <xdr:rowOff>161925</xdr:rowOff>
        </xdr:from>
        <xdr:to>
          <xdr:col>5</xdr:col>
          <xdr:colOff>647700</xdr:colOff>
          <xdr:row>117</xdr:row>
          <xdr:rowOff>590550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114</xdr:row>
          <xdr:rowOff>180975</xdr:rowOff>
        </xdr:from>
        <xdr:to>
          <xdr:col>4</xdr:col>
          <xdr:colOff>609600</xdr:colOff>
          <xdr:row>116</xdr:row>
          <xdr:rowOff>28575</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114</xdr:row>
          <xdr:rowOff>133350</xdr:rowOff>
        </xdr:from>
        <xdr:to>
          <xdr:col>3</xdr:col>
          <xdr:colOff>561975</xdr:colOff>
          <xdr:row>116</xdr:row>
          <xdr:rowOff>19050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116</xdr:row>
          <xdr:rowOff>19050</xdr:rowOff>
        </xdr:from>
        <xdr:to>
          <xdr:col>1</xdr:col>
          <xdr:colOff>609600</xdr:colOff>
          <xdr:row>117</xdr:row>
          <xdr:rowOff>9525</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116</xdr:row>
          <xdr:rowOff>19050</xdr:rowOff>
        </xdr:from>
        <xdr:to>
          <xdr:col>4</xdr:col>
          <xdr:colOff>600075</xdr:colOff>
          <xdr:row>117</xdr:row>
          <xdr:rowOff>28575</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0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117</xdr:row>
          <xdr:rowOff>95250</xdr:rowOff>
        </xdr:from>
        <xdr:to>
          <xdr:col>4</xdr:col>
          <xdr:colOff>638175</xdr:colOff>
          <xdr:row>117</xdr:row>
          <xdr:rowOff>619125</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0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114</xdr:row>
          <xdr:rowOff>161925</xdr:rowOff>
        </xdr:from>
        <xdr:to>
          <xdr:col>1</xdr:col>
          <xdr:colOff>647700</xdr:colOff>
          <xdr:row>116</xdr:row>
          <xdr:rowOff>19050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0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116</xdr:row>
          <xdr:rowOff>76200</xdr:rowOff>
        </xdr:from>
        <xdr:to>
          <xdr:col>3</xdr:col>
          <xdr:colOff>647700</xdr:colOff>
          <xdr:row>116</xdr:row>
          <xdr:rowOff>542925</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0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117</xdr:row>
          <xdr:rowOff>219075</xdr:rowOff>
        </xdr:from>
        <xdr:to>
          <xdr:col>3</xdr:col>
          <xdr:colOff>638175</xdr:colOff>
          <xdr:row>117</xdr:row>
          <xdr:rowOff>504825</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114</xdr:row>
          <xdr:rowOff>171450</xdr:rowOff>
        </xdr:from>
        <xdr:to>
          <xdr:col>2</xdr:col>
          <xdr:colOff>600075</xdr:colOff>
          <xdr:row>116</xdr:row>
          <xdr:rowOff>38100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0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116</xdr:row>
          <xdr:rowOff>57150</xdr:rowOff>
        </xdr:from>
        <xdr:to>
          <xdr:col>2</xdr:col>
          <xdr:colOff>600075</xdr:colOff>
          <xdr:row>117</xdr:row>
          <xdr:rowOff>19050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0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116</xdr:row>
          <xdr:rowOff>38100</xdr:rowOff>
        </xdr:from>
        <xdr:to>
          <xdr:col>5</xdr:col>
          <xdr:colOff>581025</xdr:colOff>
          <xdr:row>117</xdr:row>
          <xdr:rowOff>9525</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0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117</xdr:row>
          <xdr:rowOff>228600</xdr:rowOff>
        </xdr:from>
        <xdr:to>
          <xdr:col>1</xdr:col>
          <xdr:colOff>609600</xdr:colOff>
          <xdr:row>117</xdr:row>
          <xdr:rowOff>466725</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114</xdr:row>
          <xdr:rowOff>114300</xdr:rowOff>
        </xdr:from>
        <xdr:to>
          <xdr:col>6</xdr:col>
          <xdr:colOff>581025</xdr:colOff>
          <xdr:row>116</xdr:row>
          <xdr:rowOff>9525</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118</xdr:row>
          <xdr:rowOff>0</xdr:rowOff>
        </xdr:from>
        <xdr:to>
          <xdr:col>5</xdr:col>
          <xdr:colOff>581025</xdr:colOff>
          <xdr:row>119</xdr:row>
          <xdr:rowOff>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119</xdr:row>
          <xdr:rowOff>95250</xdr:rowOff>
        </xdr:from>
        <xdr:to>
          <xdr:col>6</xdr:col>
          <xdr:colOff>657225</xdr:colOff>
          <xdr:row>119</xdr:row>
          <xdr:rowOff>390525</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0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120</xdr:row>
          <xdr:rowOff>276225</xdr:rowOff>
        </xdr:from>
        <xdr:to>
          <xdr:col>2</xdr:col>
          <xdr:colOff>571500</xdr:colOff>
          <xdr:row>120</xdr:row>
          <xdr:rowOff>609600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120</xdr:row>
          <xdr:rowOff>304800</xdr:rowOff>
        </xdr:from>
        <xdr:to>
          <xdr:col>6</xdr:col>
          <xdr:colOff>638175</xdr:colOff>
          <xdr:row>120</xdr:row>
          <xdr:rowOff>600075</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120</xdr:row>
          <xdr:rowOff>295275</xdr:rowOff>
        </xdr:from>
        <xdr:to>
          <xdr:col>5</xdr:col>
          <xdr:colOff>609600</xdr:colOff>
          <xdr:row>120</xdr:row>
          <xdr:rowOff>609600</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0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118</xdr:row>
          <xdr:rowOff>9525</xdr:rowOff>
        </xdr:from>
        <xdr:to>
          <xdr:col>4</xdr:col>
          <xdr:colOff>609600</xdr:colOff>
          <xdr:row>119</xdr:row>
          <xdr:rowOff>9525</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117</xdr:row>
          <xdr:rowOff>752475</xdr:rowOff>
        </xdr:from>
        <xdr:to>
          <xdr:col>3</xdr:col>
          <xdr:colOff>523875</xdr:colOff>
          <xdr:row>119</xdr:row>
          <xdr:rowOff>47625</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119</xdr:row>
          <xdr:rowOff>76200</xdr:rowOff>
        </xdr:from>
        <xdr:to>
          <xdr:col>1</xdr:col>
          <xdr:colOff>581025</xdr:colOff>
          <xdr:row>119</xdr:row>
          <xdr:rowOff>409575</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119</xdr:row>
          <xdr:rowOff>38100</xdr:rowOff>
        </xdr:from>
        <xdr:to>
          <xdr:col>4</xdr:col>
          <xdr:colOff>609600</xdr:colOff>
          <xdr:row>119</xdr:row>
          <xdr:rowOff>371475</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120</xdr:row>
          <xdr:rowOff>295275</xdr:rowOff>
        </xdr:from>
        <xdr:to>
          <xdr:col>4</xdr:col>
          <xdr:colOff>619125</xdr:colOff>
          <xdr:row>120</xdr:row>
          <xdr:rowOff>619125</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117</xdr:row>
          <xdr:rowOff>723900</xdr:rowOff>
        </xdr:from>
        <xdr:to>
          <xdr:col>1</xdr:col>
          <xdr:colOff>609600</xdr:colOff>
          <xdr:row>119</xdr:row>
          <xdr:rowOff>38100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119</xdr:row>
          <xdr:rowOff>47625</xdr:rowOff>
        </xdr:from>
        <xdr:to>
          <xdr:col>3</xdr:col>
          <xdr:colOff>628650</xdr:colOff>
          <xdr:row>119</xdr:row>
          <xdr:rowOff>400050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120</xdr:row>
          <xdr:rowOff>333375</xdr:rowOff>
        </xdr:from>
        <xdr:to>
          <xdr:col>3</xdr:col>
          <xdr:colOff>609600</xdr:colOff>
          <xdr:row>120</xdr:row>
          <xdr:rowOff>600075</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0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117</xdr:row>
          <xdr:rowOff>733425</xdr:rowOff>
        </xdr:from>
        <xdr:to>
          <xdr:col>2</xdr:col>
          <xdr:colOff>571500</xdr:colOff>
          <xdr:row>119</xdr:row>
          <xdr:rowOff>47625</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119</xdr:row>
          <xdr:rowOff>38100</xdr:rowOff>
        </xdr:from>
        <xdr:to>
          <xdr:col>2</xdr:col>
          <xdr:colOff>581025</xdr:colOff>
          <xdr:row>119</xdr:row>
          <xdr:rowOff>390525</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119</xdr:row>
          <xdr:rowOff>57150</xdr:rowOff>
        </xdr:from>
        <xdr:to>
          <xdr:col>5</xdr:col>
          <xdr:colOff>542925</xdr:colOff>
          <xdr:row>119</xdr:row>
          <xdr:rowOff>381000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0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120</xdr:row>
          <xdr:rowOff>304800</xdr:rowOff>
        </xdr:from>
        <xdr:to>
          <xdr:col>1</xdr:col>
          <xdr:colOff>609600</xdr:colOff>
          <xdr:row>120</xdr:row>
          <xdr:rowOff>542925</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0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118</xdr:row>
          <xdr:rowOff>9525</xdr:rowOff>
        </xdr:from>
        <xdr:to>
          <xdr:col>6</xdr:col>
          <xdr:colOff>590550</xdr:colOff>
          <xdr:row>119</xdr:row>
          <xdr:rowOff>9525</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0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124</xdr:row>
          <xdr:rowOff>9525</xdr:rowOff>
        </xdr:from>
        <xdr:to>
          <xdr:col>5</xdr:col>
          <xdr:colOff>504825</xdr:colOff>
          <xdr:row>125</xdr:row>
          <xdr:rowOff>38100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124</xdr:row>
          <xdr:rowOff>57150</xdr:rowOff>
        </xdr:from>
        <xdr:to>
          <xdr:col>4</xdr:col>
          <xdr:colOff>533400</xdr:colOff>
          <xdr:row>125</xdr:row>
          <xdr:rowOff>28575</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124</xdr:row>
          <xdr:rowOff>28575</xdr:rowOff>
        </xdr:from>
        <xdr:to>
          <xdr:col>3</xdr:col>
          <xdr:colOff>533400</xdr:colOff>
          <xdr:row>125</xdr:row>
          <xdr:rowOff>38100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124</xdr:row>
          <xdr:rowOff>57150</xdr:rowOff>
        </xdr:from>
        <xdr:to>
          <xdr:col>1</xdr:col>
          <xdr:colOff>581025</xdr:colOff>
          <xdr:row>125</xdr:row>
          <xdr:rowOff>47625</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124</xdr:row>
          <xdr:rowOff>57150</xdr:rowOff>
        </xdr:from>
        <xdr:to>
          <xdr:col>2</xdr:col>
          <xdr:colOff>542925</xdr:colOff>
          <xdr:row>125</xdr:row>
          <xdr:rowOff>38100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124</xdr:row>
          <xdr:rowOff>9525</xdr:rowOff>
        </xdr:from>
        <xdr:to>
          <xdr:col>6</xdr:col>
          <xdr:colOff>523875</xdr:colOff>
          <xdr:row>125</xdr:row>
          <xdr:rowOff>28575</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125</xdr:row>
          <xdr:rowOff>238125</xdr:rowOff>
        </xdr:from>
        <xdr:to>
          <xdr:col>5</xdr:col>
          <xdr:colOff>542925</xdr:colOff>
          <xdr:row>125</xdr:row>
          <xdr:rowOff>514350</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125</xdr:row>
          <xdr:rowOff>247650</xdr:rowOff>
        </xdr:from>
        <xdr:to>
          <xdr:col>4</xdr:col>
          <xdr:colOff>542925</xdr:colOff>
          <xdr:row>125</xdr:row>
          <xdr:rowOff>504825</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125</xdr:row>
          <xdr:rowOff>219075</xdr:rowOff>
        </xdr:from>
        <xdr:to>
          <xdr:col>3</xdr:col>
          <xdr:colOff>609600</xdr:colOff>
          <xdr:row>125</xdr:row>
          <xdr:rowOff>533400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125</xdr:row>
          <xdr:rowOff>219075</xdr:rowOff>
        </xdr:from>
        <xdr:to>
          <xdr:col>1</xdr:col>
          <xdr:colOff>590550</xdr:colOff>
          <xdr:row>125</xdr:row>
          <xdr:rowOff>571500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125</xdr:row>
          <xdr:rowOff>209550</xdr:rowOff>
        </xdr:from>
        <xdr:to>
          <xdr:col>2</xdr:col>
          <xdr:colOff>523875</xdr:colOff>
          <xdr:row>125</xdr:row>
          <xdr:rowOff>561975</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125</xdr:row>
          <xdr:rowOff>171450</xdr:rowOff>
        </xdr:from>
        <xdr:to>
          <xdr:col>6</xdr:col>
          <xdr:colOff>542925</xdr:colOff>
          <xdr:row>125</xdr:row>
          <xdr:rowOff>571500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143</xdr:row>
          <xdr:rowOff>57150</xdr:rowOff>
        </xdr:from>
        <xdr:to>
          <xdr:col>1</xdr:col>
          <xdr:colOff>666750</xdr:colOff>
          <xdr:row>143</xdr:row>
          <xdr:rowOff>400050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143</xdr:row>
          <xdr:rowOff>57150</xdr:rowOff>
        </xdr:from>
        <xdr:to>
          <xdr:col>2</xdr:col>
          <xdr:colOff>581025</xdr:colOff>
          <xdr:row>143</xdr:row>
          <xdr:rowOff>419100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143</xdr:row>
          <xdr:rowOff>66675</xdr:rowOff>
        </xdr:from>
        <xdr:to>
          <xdr:col>3</xdr:col>
          <xdr:colOff>609600</xdr:colOff>
          <xdr:row>143</xdr:row>
          <xdr:rowOff>409575</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143</xdr:row>
          <xdr:rowOff>95250</xdr:rowOff>
        </xdr:from>
        <xdr:to>
          <xdr:col>4</xdr:col>
          <xdr:colOff>600075</xdr:colOff>
          <xdr:row>144</xdr:row>
          <xdr:rowOff>0</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0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143</xdr:row>
          <xdr:rowOff>76200</xdr:rowOff>
        </xdr:from>
        <xdr:to>
          <xdr:col>6</xdr:col>
          <xdr:colOff>609600</xdr:colOff>
          <xdr:row>143</xdr:row>
          <xdr:rowOff>419100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0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143</xdr:row>
          <xdr:rowOff>66675</xdr:rowOff>
        </xdr:from>
        <xdr:to>
          <xdr:col>5</xdr:col>
          <xdr:colOff>600075</xdr:colOff>
          <xdr:row>143</xdr:row>
          <xdr:rowOff>428625</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0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138</xdr:row>
          <xdr:rowOff>85725</xdr:rowOff>
        </xdr:from>
        <xdr:to>
          <xdr:col>1</xdr:col>
          <xdr:colOff>638175</xdr:colOff>
          <xdr:row>138</xdr:row>
          <xdr:rowOff>400050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0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138</xdr:row>
          <xdr:rowOff>76200</xdr:rowOff>
        </xdr:from>
        <xdr:to>
          <xdr:col>2</xdr:col>
          <xdr:colOff>590550</xdr:colOff>
          <xdr:row>138</xdr:row>
          <xdr:rowOff>400050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0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138</xdr:row>
          <xdr:rowOff>85725</xdr:rowOff>
        </xdr:from>
        <xdr:to>
          <xdr:col>3</xdr:col>
          <xdr:colOff>590550</xdr:colOff>
          <xdr:row>138</xdr:row>
          <xdr:rowOff>400050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138</xdr:row>
          <xdr:rowOff>85725</xdr:rowOff>
        </xdr:from>
        <xdr:to>
          <xdr:col>4</xdr:col>
          <xdr:colOff>600075</xdr:colOff>
          <xdr:row>138</xdr:row>
          <xdr:rowOff>400050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138</xdr:row>
          <xdr:rowOff>85725</xdr:rowOff>
        </xdr:from>
        <xdr:to>
          <xdr:col>6</xdr:col>
          <xdr:colOff>609600</xdr:colOff>
          <xdr:row>138</xdr:row>
          <xdr:rowOff>400050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138</xdr:row>
          <xdr:rowOff>85725</xdr:rowOff>
        </xdr:from>
        <xdr:to>
          <xdr:col>5</xdr:col>
          <xdr:colOff>609600</xdr:colOff>
          <xdr:row>138</xdr:row>
          <xdr:rowOff>400050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133</xdr:row>
          <xdr:rowOff>123825</xdr:rowOff>
        </xdr:from>
        <xdr:to>
          <xdr:col>1</xdr:col>
          <xdr:colOff>676275</xdr:colOff>
          <xdr:row>133</xdr:row>
          <xdr:rowOff>552450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133</xdr:row>
          <xdr:rowOff>114300</xdr:rowOff>
        </xdr:from>
        <xdr:to>
          <xdr:col>2</xdr:col>
          <xdr:colOff>600075</xdr:colOff>
          <xdr:row>133</xdr:row>
          <xdr:rowOff>542925</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133</xdr:row>
          <xdr:rowOff>152400</xdr:rowOff>
        </xdr:from>
        <xdr:to>
          <xdr:col>3</xdr:col>
          <xdr:colOff>590550</xdr:colOff>
          <xdr:row>133</xdr:row>
          <xdr:rowOff>581025</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133</xdr:row>
          <xdr:rowOff>123825</xdr:rowOff>
        </xdr:from>
        <xdr:to>
          <xdr:col>4</xdr:col>
          <xdr:colOff>581025</xdr:colOff>
          <xdr:row>133</xdr:row>
          <xdr:rowOff>552450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133</xdr:row>
          <xdr:rowOff>142875</xdr:rowOff>
        </xdr:from>
        <xdr:to>
          <xdr:col>6</xdr:col>
          <xdr:colOff>647700</xdr:colOff>
          <xdr:row>133</xdr:row>
          <xdr:rowOff>571500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133</xdr:row>
          <xdr:rowOff>123825</xdr:rowOff>
        </xdr:from>
        <xdr:to>
          <xdr:col>5</xdr:col>
          <xdr:colOff>590550</xdr:colOff>
          <xdr:row>133</xdr:row>
          <xdr:rowOff>552450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144</xdr:row>
          <xdr:rowOff>85725</xdr:rowOff>
        </xdr:from>
        <xdr:to>
          <xdr:col>2</xdr:col>
          <xdr:colOff>581025</xdr:colOff>
          <xdr:row>144</xdr:row>
          <xdr:rowOff>409575</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71</xdr:row>
          <xdr:rowOff>47625</xdr:rowOff>
        </xdr:from>
        <xdr:to>
          <xdr:col>5</xdr:col>
          <xdr:colOff>542925</xdr:colOff>
          <xdr:row>71</xdr:row>
          <xdr:rowOff>428625</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71</xdr:row>
          <xdr:rowOff>104775</xdr:rowOff>
        </xdr:from>
        <xdr:to>
          <xdr:col>4</xdr:col>
          <xdr:colOff>542925</xdr:colOff>
          <xdr:row>71</xdr:row>
          <xdr:rowOff>361950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71</xdr:row>
          <xdr:rowOff>76200</xdr:rowOff>
        </xdr:from>
        <xdr:to>
          <xdr:col>1</xdr:col>
          <xdr:colOff>638175</xdr:colOff>
          <xdr:row>71</xdr:row>
          <xdr:rowOff>400050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71</xdr:row>
          <xdr:rowOff>76200</xdr:rowOff>
        </xdr:from>
        <xdr:to>
          <xdr:col>2</xdr:col>
          <xdr:colOff>552450</xdr:colOff>
          <xdr:row>71</xdr:row>
          <xdr:rowOff>400050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71</xdr:row>
          <xdr:rowOff>28575</xdr:rowOff>
        </xdr:from>
        <xdr:to>
          <xdr:col>6</xdr:col>
          <xdr:colOff>561975</xdr:colOff>
          <xdr:row>71</xdr:row>
          <xdr:rowOff>400050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68</xdr:row>
          <xdr:rowOff>57150</xdr:rowOff>
        </xdr:from>
        <xdr:to>
          <xdr:col>2</xdr:col>
          <xdr:colOff>561975</xdr:colOff>
          <xdr:row>68</xdr:row>
          <xdr:rowOff>628650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68</xdr:row>
          <xdr:rowOff>0</xdr:rowOff>
        </xdr:from>
        <xdr:to>
          <xdr:col>6</xdr:col>
          <xdr:colOff>561975</xdr:colOff>
          <xdr:row>68</xdr:row>
          <xdr:rowOff>695325</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68</xdr:row>
          <xdr:rowOff>19050</xdr:rowOff>
        </xdr:from>
        <xdr:to>
          <xdr:col>5</xdr:col>
          <xdr:colOff>542925</xdr:colOff>
          <xdr:row>68</xdr:row>
          <xdr:rowOff>714375</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68</xdr:row>
          <xdr:rowOff>0</xdr:rowOff>
        </xdr:from>
        <xdr:to>
          <xdr:col>4</xdr:col>
          <xdr:colOff>819150</xdr:colOff>
          <xdr:row>68</xdr:row>
          <xdr:rowOff>704850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68</xdr:row>
          <xdr:rowOff>9525</xdr:rowOff>
        </xdr:from>
        <xdr:to>
          <xdr:col>1</xdr:col>
          <xdr:colOff>876300</xdr:colOff>
          <xdr:row>68</xdr:row>
          <xdr:rowOff>714375</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70</xdr:row>
          <xdr:rowOff>276225</xdr:rowOff>
        </xdr:from>
        <xdr:to>
          <xdr:col>3</xdr:col>
          <xdr:colOff>600075</xdr:colOff>
          <xdr:row>72</xdr:row>
          <xdr:rowOff>9525</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0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70</xdr:row>
          <xdr:rowOff>0</xdr:rowOff>
        </xdr:from>
        <xdr:to>
          <xdr:col>2</xdr:col>
          <xdr:colOff>552450</xdr:colOff>
          <xdr:row>71</xdr:row>
          <xdr:rowOff>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70</xdr:row>
          <xdr:rowOff>9525</xdr:rowOff>
        </xdr:from>
        <xdr:to>
          <xdr:col>6</xdr:col>
          <xdr:colOff>561975</xdr:colOff>
          <xdr:row>71</xdr:row>
          <xdr:rowOff>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70</xdr:row>
          <xdr:rowOff>0</xdr:rowOff>
        </xdr:from>
        <xdr:to>
          <xdr:col>5</xdr:col>
          <xdr:colOff>533400</xdr:colOff>
          <xdr:row>71</xdr:row>
          <xdr:rowOff>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70</xdr:row>
          <xdr:rowOff>0</xdr:rowOff>
        </xdr:from>
        <xdr:to>
          <xdr:col>4</xdr:col>
          <xdr:colOff>542925</xdr:colOff>
          <xdr:row>71</xdr:row>
          <xdr:rowOff>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70</xdr:row>
          <xdr:rowOff>9525</xdr:rowOff>
        </xdr:from>
        <xdr:to>
          <xdr:col>1</xdr:col>
          <xdr:colOff>647700</xdr:colOff>
          <xdr:row>70</xdr:row>
          <xdr:rowOff>285750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69</xdr:row>
          <xdr:rowOff>257175</xdr:rowOff>
        </xdr:from>
        <xdr:to>
          <xdr:col>2</xdr:col>
          <xdr:colOff>552450</xdr:colOff>
          <xdr:row>69</xdr:row>
          <xdr:rowOff>514350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69</xdr:row>
          <xdr:rowOff>66675</xdr:rowOff>
        </xdr:from>
        <xdr:to>
          <xdr:col>6</xdr:col>
          <xdr:colOff>561975</xdr:colOff>
          <xdr:row>69</xdr:row>
          <xdr:rowOff>609600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69</xdr:row>
          <xdr:rowOff>114300</xdr:rowOff>
        </xdr:from>
        <xdr:to>
          <xdr:col>5</xdr:col>
          <xdr:colOff>552450</xdr:colOff>
          <xdr:row>69</xdr:row>
          <xdr:rowOff>590550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69</xdr:row>
          <xdr:rowOff>114300</xdr:rowOff>
        </xdr:from>
        <xdr:to>
          <xdr:col>4</xdr:col>
          <xdr:colOff>542925</xdr:colOff>
          <xdr:row>69</xdr:row>
          <xdr:rowOff>666750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69</xdr:row>
          <xdr:rowOff>171450</xdr:rowOff>
        </xdr:from>
        <xdr:to>
          <xdr:col>1</xdr:col>
          <xdr:colOff>657225</xdr:colOff>
          <xdr:row>69</xdr:row>
          <xdr:rowOff>581025</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69</xdr:row>
          <xdr:rowOff>114300</xdr:rowOff>
        </xdr:from>
        <xdr:to>
          <xdr:col>3</xdr:col>
          <xdr:colOff>590550</xdr:colOff>
          <xdr:row>69</xdr:row>
          <xdr:rowOff>600075</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70</xdr:row>
          <xdr:rowOff>0</xdr:rowOff>
        </xdr:from>
        <xdr:to>
          <xdr:col>3</xdr:col>
          <xdr:colOff>600075</xdr:colOff>
          <xdr:row>71</xdr:row>
          <xdr:rowOff>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72</xdr:row>
          <xdr:rowOff>47625</xdr:rowOff>
        </xdr:from>
        <xdr:to>
          <xdr:col>3</xdr:col>
          <xdr:colOff>600075</xdr:colOff>
          <xdr:row>73</xdr:row>
          <xdr:rowOff>47625</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73</xdr:row>
          <xdr:rowOff>19050</xdr:rowOff>
        </xdr:from>
        <xdr:to>
          <xdr:col>5</xdr:col>
          <xdr:colOff>533400</xdr:colOff>
          <xdr:row>73</xdr:row>
          <xdr:rowOff>295275</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73</xdr:row>
          <xdr:rowOff>28575</xdr:rowOff>
        </xdr:from>
        <xdr:to>
          <xdr:col>4</xdr:col>
          <xdr:colOff>590550</xdr:colOff>
          <xdr:row>73</xdr:row>
          <xdr:rowOff>285750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73</xdr:row>
          <xdr:rowOff>19050</xdr:rowOff>
        </xdr:from>
        <xdr:to>
          <xdr:col>3</xdr:col>
          <xdr:colOff>590550</xdr:colOff>
          <xdr:row>73</xdr:row>
          <xdr:rowOff>285750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73</xdr:row>
          <xdr:rowOff>76200</xdr:rowOff>
        </xdr:from>
        <xdr:to>
          <xdr:col>1</xdr:col>
          <xdr:colOff>647700</xdr:colOff>
          <xdr:row>73</xdr:row>
          <xdr:rowOff>323850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73</xdr:row>
          <xdr:rowOff>47625</xdr:rowOff>
        </xdr:from>
        <xdr:to>
          <xdr:col>2</xdr:col>
          <xdr:colOff>542925</xdr:colOff>
          <xdr:row>73</xdr:row>
          <xdr:rowOff>314325</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73</xdr:row>
          <xdr:rowOff>57150</xdr:rowOff>
        </xdr:from>
        <xdr:to>
          <xdr:col>6</xdr:col>
          <xdr:colOff>533400</xdr:colOff>
          <xdr:row>73</xdr:row>
          <xdr:rowOff>295275</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76</xdr:row>
          <xdr:rowOff>95250</xdr:rowOff>
        </xdr:from>
        <xdr:to>
          <xdr:col>1</xdr:col>
          <xdr:colOff>571500</xdr:colOff>
          <xdr:row>76</xdr:row>
          <xdr:rowOff>428625</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76</xdr:row>
          <xdr:rowOff>104775</xdr:rowOff>
        </xdr:from>
        <xdr:to>
          <xdr:col>2</xdr:col>
          <xdr:colOff>552450</xdr:colOff>
          <xdr:row>77</xdr:row>
          <xdr:rowOff>0</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76</xdr:row>
          <xdr:rowOff>66675</xdr:rowOff>
        </xdr:from>
        <xdr:to>
          <xdr:col>3</xdr:col>
          <xdr:colOff>600075</xdr:colOff>
          <xdr:row>76</xdr:row>
          <xdr:rowOff>390525</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76</xdr:row>
          <xdr:rowOff>95250</xdr:rowOff>
        </xdr:from>
        <xdr:to>
          <xdr:col>4</xdr:col>
          <xdr:colOff>619125</xdr:colOff>
          <xdr:row>76</xdr:row>
          <xdr:rowOff>409575</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76</xdr:row>
          <xdr:rowOff>95250</xdr:rowOff>
        </xdr:from>
        <xdr:to>
          <xdr:col>6</xdr:col>
          <xdr:colOff>542925</xdr:colOff>
          <xdr:row>76</xdr:row>
          <xdr:rowOff>419100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76</xdr:row>
          <xdr:rowOff>95250</xdr:rowOff>
        </xdr:from>
        <xdr:to>
          <xdr:col>5</xdr:col>
          <xdr:colOff>523875</xdr:colOff>
          <xdr:row>76</xdr:row>
          <xdr:rowOff>400050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75</xdr:row>
          <xdr:rowOff>76200</xdr:rowOff>
        </xdr:from>
        <xdr:to>
          <xdr:col>1</xdr:col>
          <xdr:colOff>619125</xdr:colOff>
          <xdr:row>76</xdr:row>
          <xdr:rowOff>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75</xdr:row>
          <xdr:rowOff>38100</xdr:rowOff>
        </xdr:from>
        <xdr:to>
          <xdr:col>2</xdr:col>
          <xdr:colOff>552450</xdr:colOff>
          <xdr:row>76</xdr:row>
          <xdr:rowOff>28575</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75</xdr:row>
          <xdr:rowOff>47625</xdr:rowOff>
        </xdr:from>
        <xdr:to>
          <xdr:col>3</xdr:col>
          <xdr:colOff>590550</xdr:colOff>
          <xdr:row>76</xdr:row>
          <xdr:rowOff>9525</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75</xdr:row>
          <xdr:rowOff>38100</xdr:rowOff>
        </xdr:from>
        <xdr:to>
          <xdr:col>4</xdr:col>
          <xdr:colOff>619125</xdr:colOff>
          <xdr:row>76</xdr:row>
          <xdr:rowOff>9525</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75</xdr:row>
          <xdr:rowOff>28575</xdr:rowOff>
        </xdr:from>
        <xdr:to>
          <xdr:col>6</xdr:col>
          <xdr:colOff>542925</xdr:colOff>
          <xdr:row>76</xdr:row>
          <xdr:rowOff>9525</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75</xdr:row>
          <xdr:rowOff>47625</xdr:rowOff>
        </xdr:from>
        <xdr:to>
          <xdr:col>5</xdr:col>
          <xdr:colOff>542925</xdr:colOff>
          <xdr:row>76</xdr:row>
          <xdr:rowOff>19050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81</xdr:row>
          <xdr:rowOff>95250</xdr:rowOff>
        </xdr:from>
        <xdr:to>
          <xdr:col>1</xdr:col>
          <xdr:colOff>619125</xdr:colOff>
          <xdr:row>82</xdr:row>
          <xdr:rowOff>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81</xdr:row>
          <xdr:rowOff>95250</xdr:rowOff>
        </xdr:from>
        <xdr:to>
          <xdr:col>2</xdr:col>
          <xdr:colOff>581025</xdr:colOff>
          <xdr:row>81</xdr:row>
          <xdr:rowOff>657225</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81</xdr:row>
          <xdr:rowOff>104775</xdr:rowOff>
        </xdr:from>
        <xdr:to>
          <xdr:col>3</xdr:col>
          <xdr:colOff>581025</xdr:colOff>
          <xdr:row>81</xdr:row>
          <xdr:rowOff>657225</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81</xdr:row>
          <xdr:rowOff>104775</xdr:rowOff>
        </xdr:from>
        <xdr:to>
          <xdr:col>4</xdr:col>
          <xdr:colOff>590550</xdr:colOff>
          <xdr:row>82</xdr:row>
          <xdr:rowOff>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81</xdr:row>
          <xdr:rowOff>85725</xdr:rowOff>
        </xdr:from>
        <xdr:to>
          <xdr:col>5</xdr:col>
          <xdr:colOff>581025</xdr:colOff>
          <xdr:row>81</xdr:row>
          <xdr:rowOff>647700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83</xdr:row>
          <xdr:rowOff>19050</xdr:rowOff>
        </xdr:from>
        <xdr:to>
          <xdr:col>1</xdr:col>
          <xdr:colOff>657225</xdr:colOff>
          <xdr:row>84</xdr:row>
          <xdr:rowOff>9525</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83</xdr:row>
          <xdr:rowOff>38100</xdr:rowOff>
        </xdr:from>
        <xdr:to>
          <xdr:col>2</xdr:col>
          <xdr:colOff>590550</xdr:colOff>
          <xdr:row>84</xdr:row>
          <xdr:rowOff>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83</xdr:row>
          <xdr:rowOff>28575</xdr:rowOff>
        </xdr:from>
        <xdr:to>
          <xdr:col>3</xdr:col>
          <xdr:colOff>609600</xdr:colOff>
          <xdr:row>84</xdr:row>
          <xdr:rowOff>9525</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83</xdr:row>
          <xdr:rowOff>0</xdr:rowOff>
        </xdr:from>
        <xdr:to>
          <xdr:col>4</xdr:col>
          <xdr:colOff>581025</xdr:colOff>
          <xdr:row>84</xdr:row>
          <xdr:rowOff>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83</xdr:row>
          <xdr:rowOff>0</xdr:rowOff>
        </xdr:from>
        <xdr:to>
          <xdr:col>5</xdr:col>
          <xdr:colOff>609600</xdr:colOff>
          <xdr:row>84</xdr:row>
          <xdr:rowOff>9525</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82</xdr:row>
          <xdr:rowOff>0</xdr:rowOff>
        </xdr:from>
        <xdr:to>
          <xdr:col>1</xdr:col>
          <xdr:colOff>666750</xdr:colOff>
          <xdr:row>82</xdr:row>
          <xdr:rowOff>276225</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82</xdr:row>
          <xdr:rowOff>9525</xdr:rowOff>
        </xdr:from>
        <xdr:to>
          <xdr:col>2</xdr:col>
          <xdr:colOff>581025</xdr:colOff>
          <xdr:row>82</xdr:row>
          <xdr:rowOff>257175</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82</xdr:row>
          <xdr:rowOff>38100</xdr:rowOff>
        </xdr:from>
        <xdr:to>
          <xdr:col>3</xdr:col>
          <xdr:colOff>609600</xdr:colOff>
          <xdr:row>82</xdr:row>
          <xdr:rowOff>276225</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82</xdr:row>
          <xdr:rowOff>28575</xdr:rowOff>
        </xdr:from>
        <xdr:to>
          <xdr:col>4</xdr:col>
          <xdr:colOff>590550</xdr:colOff>
          <xdr:row>82</xdr:row>
          <xdr:rowOff>266700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0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82</xdr:row>
          <xdr:rowOff>38100</xdr:rowOff>
        </xdr:from>
        <xdr:to>
          <xdr:col>5</xdr:col>
          <xdr:colOff>571500</xdr:colOff>
          <xdr:row>82</xdr:row>
          <xdr:rowOff>257175</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105</xdr:row>
          <xdr:rowOff>28575</xdr:rowOff>
        </xdr:from>
        <xdr:to>
          <xdr:col>1</xdr:col>
          <xdr:colOff>619125</xdr:colOff>
          <xdr:row>105</xdr:row>
          <xdr:rowOff>314325</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0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105</xdr:row>
          <xdr:rowOff>9525</xdr:rowOff>
        </xdr:from>
        <xdr:to>
          <xdr:col>2</xdr:col>
          <xdr:colOff>571500</xdr:colOff>
          <xdr:row>105</xdr:row>
          <xdr:rowOff>266700</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105</xdr:row>
          <xdr:rowOff>47625</xdr:rowOff>
        </xdr:from>
        <xdr:to>
          <xdr:col>3</xdr:col>
          <xdr:colOff>619125</xdr:colOff>
          <xdr:row>105</xdr:row>
          <xdr:rowOff>295275</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105</xdr:row>
          <xdr:rowOff>0</xdr:rowOff>
        </xdr:from>
        <xdr:to>
          <xdr:col>4</xdr:col>
          <xdr:colOff>571500</xdr:colOff>
          <xdr:row>105</xdr:row>
          <xdr:rowOff>304800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0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105</xdr:row>
          <xdr:rowOff>9525</xdr:rowOff>
        </xdr:from>
        <xdr:to>
          <xdr:col>6</xdr:col>
          <xdr:colOff>619125</xdr:colOff>
          <xdr:row>105</xdr:row>
          <xdr:rowOff>304800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0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105</xdr:row>
          <xdr:rowOff>28575</xdr:rowOff>
        </xdr:from>
        <xdr:to>
          <xdr:col>5</xdr:col>
          <xdr:colOff>600075</xdr:colOff>
          <xdr:row>105</xdr:row>
          <xdr:rowOff>304800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0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106</xdr:row>
          <xdr:rowOff>19050</xdr:rowOff>
        </xdr:from>
        <xdr:to>
          <xdr:col>1</xdr:col>
          <xdr:colOff>619125</xdr:colOff>
          <xdr:row>106</xdr:row>
          <xdr:rowOff>314325</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0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106</xdr:row>
          <xdr:rowOff>28575</xdr:rowOff>
        </xdr:from>
        <xdr:to>
          <xdr:col>2</xdr:col>
          <xdr:colOff>571500</xdr:colOff>
          <xdr:row>106</xdr:row>
          <xdr:rowOff>304800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0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106</xdr:row>
          <xdr:rowOff>28575</xdr:rowOff>
        </xdr:from>
        <xdr:to>
          <xdr:col>3</xdr:col>
          <xdr:colOff>619125</xdr:colOff>
          <xdr:row>106</xdr:row>
          <xdr:rowOff>295275</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0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106</xdr:row>
          <xdr:rowOff>57150</xdr:rowOff>
        </xdr:from>
        <xdr:to>
          <xdr:col>4</xdr:col>
          <xdr:colOff>476250</xdr:colOff>
          <xdr:row>106</xdr:row>
          <xdr:rowOff>314325</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0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106</xdr:row>
          <xdr:rowOff>9525</xdr:rowOff>
        </xdr:from>
        <xdr:to>
          <xdr:col>6</xdr:col>
          <xdr:colOff>609600</xdr:colOff>
          <xdr:row>106</xdr:row>
          <xdr:rowOff>304800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106</xdr:row>
          <xdr:rowOff>9525</xdr:rowOff>
        </xdr:from>
        <xdr:to>
          <xdr:col>5</xdr:col>
          <xdr:colOff>571500</xdr:colOff>
          <xdr:row>106</xdr:row>
          <xdr:rowOff>314325</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95</xdr:row>
          <xdr:rowOff>47625</xdr:rowOff>
        </xdr:from>
        <xdr:to>
          <xdr:col>1</xdr:col>
          <xdr:colOff>676275</xdr:colOff>
          <xdr:row>95</xdr:row>
          <xdr:rowOff>457200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0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95</xdr:row>
          <xdr:rowOff>66675</xdr:rowOff>
        </xdr:from>
        <xdr:to>
          <xdr:col>2</xdr:col>
          <xdr:colOff>561975</xdr:colOff>
          <xdr:row>95</xdr:row>
          <xdr:rowOff>457200</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95</xdr:row>
          <xdr:rowOff>76200</xdr:rowOff>
        </xdr:from>
        <xdr:to>
          <xdr:col>3</xdr:col>
          <xdr:colOff>571500</xdr:colOff>
          <xdr:row>95</xdr:row>
          <xdr:rowOff>457200</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95</xdr:row>
          <xdr:rowOff>57150</xdr:rowOff>
        </xdr:from>
        <xdr:to>
          <xdr:col>4</xdr:col>
          <xdr:colOff>590550</xdr:colOff>
          <xdr:row>95</xdr:row>
          <xdr:rowOff>438150</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0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95</xdr:row>
          <xdr:rowOff>38100</xdr:rowOff>
        </xdr:from>
        <xdr:to>
          <xdr:col>6</xdr:col>
          <xdr:colOff>590550</xdr:colOff>
          <xdr:row>95</xdr:row>
          <xdr:rowOff>428625</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0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95</xdr:row>
          <xdr:rowOff>47625</xdr:rowOff>
        </xdr:from>
        <xdr:to>
          <xdr:col>5</xdr:col>
          <xdr:colOff>609600</xdr:colOff>
          <xdr:row>95</xdr:row>
          <xdr:rowOff>438150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93</xdr:row>
          <xdr:rowOff>504825</xdr:rowOff>
        </xdr:from>
        <xdr:to>
          <xdr:col>1</xdr:col>
          <xdr:colOff>666750</xdr:colOff>
          <xdr:row>94</xdr:row>
          <xdr:rowOff>476250</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93</xdr:row>
          <xdr:rowOff>514350</xdr:rowOff>
        </xdr:from>
        <xdr:to>
          <xdr:col>2</xdr:col>
          <xdr:colOff>581025</xdr:colOff>
          <xdr:row>94</xdr:row>
          <xdr:rowOff>495300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0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94</xdr:row>
          <xdr:rowOff>0</xdr:rowOff>
        </xdr:from>
        <xdr:to>
          <xdr:col>3</xdr:col>
          <xdr:colOff>561975</xdr:colOff>
          <xdr:row>95</xdr:row>
          <xdr:rowOff>9525</xdr:rowOff>
        </xdr:to>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0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94</xdr:row>
          <xdr:rowOff>19050</xdr:rowOff>
        </xdr:from>
        <xdr:to>
          <xdr:col>4</xdr:col>
          <xdr:colOff>571500</xdr:colOff>
          <xdr:row>94</xdr:row>
          <xdr:rowOff>485775</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94</xdr:row>
          <xdr:rowOff>19050</xdr:rowOff>
        </xdr:from>
        <xdr:to>
          <xdr:col>6</xdr:col>
          <xdr:colOff>581025</xdr:colOff>
          <xdr:row>94</xdr:row>
          <xdr:rowOff>485775</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0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94</xdr:row>
          <xdr:rowOff>19050</xdr:rowOff>
        </xdr:from>
        <xdr:to>
          <xdr:col>5</xdr:col>
          <xdr:colOff>590550</xdr:colOff>
          <xdr:row>94</xdr:row>
          <xdr:rowOff>476250</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0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92</xdr:row>
          <xdr:rowOff>0</xdr:rowOff>
        </xdr:from>
        <xdr:to>
          <xdr:col>1</xdr:col>
          <xdr:colOff>657225</xdr:colOff>
          <xdr:row>93</xdr:row>
          <xdr:rowOff>19050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0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92</xdr:row>
          <xdr:rowOff>0</xdr:rowOff>
        </xdr:from>
        <xdr:to>
          <xdr:col>2</xdr:col>
          <xdr:colOff>581025</xdr:colOff>
          <xdr:row>93</xdr:row>
          <xdr:rowOff>38100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0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92</xdr:row>
          <xdr:rowOff>0</xdr:rowOff>
        </xdr:from>
        <xdr:to>
          <xdr:col>3</xdr:col>
          <xdr:colOff>600075</xdr:colOff>
          <xdr:row>92</xdr:row>
          <xdr:rowOff>266700</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0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92</xdr:row>
          <xdr:rowOff>47625</xdr:rowOff>
        </xdr:from>
        <xdr:to>
          <xdr:col>4</xdr:col>
          <xdr:colOff>571500</xdr:colOff>
          <xdr:row>92</xdr:row>
          <xdr:rowOff>266700</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0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92</xdr:row>
          <xdr:rowOff>19050</xdr:rowOff>
        </xdr:from>
        <xdr:to>
          <xdr:col>6</xdr:col>
          <xdr:colOff>590550</xdr:colOff>
          <xdr:row>93</xdr:row>
          <xdr:rowOff>19050</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0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92</xdr:row>
          <xdr:rowOff>28575</xdr:rowOff>
        </xdr:from>
        <xdr:to>
          <xdr:col>5</xdr:col>
          <xdr:colOff>581025</xdr:colOff>
          <xdr:row>93</xdr:row>
          <xdr:rowOff>38100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0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90</xdr:row>
          <xdr:rowOff>381000</xdr:rowOff>
        </xdr:from>
        <xdr:to>
          <xdr:col>1</xdr:col>
          <xdr:colOff>666750</xdr:colOff>
          <xdr:row>91</xdr:row>
          <xdr:rowOff>247650</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0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91</xdr:row>
          <xdr:rowOff>0</xdr:rowOff>
        </xdr:from>
        <xdr:to>
          <xdr:col>2</xdr:col>
          <xdr:colOff>590550</xdr:colOff>
          <xdr:row>91</xdr:row>
          <xdr:rowOff>228600</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0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91</xdr:row>
          <xdr:rowOff>9525</xdr:rowOff>
        </xdr:from>
        <xdr:to>
          <xdr:col>3</xdr:col>
          <xdr:colOff>619125</xdr:colOff>
          <xdr:row>91</xdr:row>
          <xdr:rowOff>257175</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0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90</xdr:row>
          <xdr:rowOff>381000</xdr:rowOff>
        </xdr:from>
        <xdr:to>
          <xdr:col>4</xdr:col>
          <xdr:colOff>590550</xdr:colOff>
          <xdr:row>91</xdr:row>
          <xdr:rowOff>285750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0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91</xdr:row>
          <xdr:rowOff>19050</xdr:rowOff>
        </xdr:from>
        <xdr:to>
          <xdr:col>6</xdr:col>
          <xdr:colOff>600075</xdr:colOff>
          <xdr:row>91</xdr:row>
          <xdr:rowOff>247650</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0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91</xdr:row>
          <xdr:rowOff>28575</xdr:rowOff>
        </xdr:from>
        <xdr:to>
          <xdr:col>5</xdr:col>
          <xdr:colOff>590550</xdr:colOff>
          <xdr:row>91</xdr:row>
          <xdr:rowOff>247650</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0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93</xdr:row>
          <xdr:rowOff>28575</xdr:rowOff>
        </xdr:from>
        <xdr:to>
          <xdr:col>1</xdr:col>
          <xdr:colOff>657225</xdr:colOff>
          <xdr:row>93</xdr:row>
          <xdr:rowOff>457200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93</xdr:row>
          <xdr:rowOff>0</xdr:rowOff>
        </xdr:from>
        <xdr:to>
          <xdr:col>2</xdr:col>
          <xdr:colOff>590550</xdr:colOff>
          <xdr:row>93</xdr:row>
          <xdr:rowOff>504825</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0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93</xdr:row>
          <xdr:rowOff>9525</xdr:rowOff>
        </xdr:from>
        <xdr:to>
          <xdr:col>3</xdr:col>
          <xdr:colOff>571500</xdr:colOff>
          <xdr:row>94</xdr:row>
          <xdr:rowOff>0</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0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93</xdr:row>
          <xdr:rowOff>28575</xdr:rowOff>
        </xdr:from>
        <xdr:to>
          <xdr:col>4</xdr:col>
          <xdr:colOff>561975</xdr:colOff>
          <xdr:row>94</xdr:row>
          <xdr:rowOff>19050</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0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93</xdr:row>
          <xdr:rowOff>19050</xdr:rowOff>
        </xdr:from>
        <xdr:to>
          <xdr:col>6</xdr:col>
          <xdr:colOff>581025</xdr:colOff>
          <xdr:row>93</xdr:row>
          <xdr:rowOff>495300</xdr:rowOff>
        </xdr:to>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93</xdr:row>
          <xdr:rowOff>9525</xdr:rowOff>
        </xdr:from>
        <xdr:to>
          <xdr:col>5</xdr:col>
          <xdr:colOff>571500</xdr:colOff>
          <xdr:row>93</xdr:row>
          <xdr:rowOff>485775</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103</xdr:row>
          <xdr:rowOff>9525</xdr:rowOff>
        </xdr:from>
        <xdr:to>
          <xdr:col>1</xdr:col>
          <xdr:colOff>657225</xdr:colOff>
          <xdr:row>104</xdr:row>
          <xdr:rowOff>9525</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102</xdr:row>
          <xdr:rowOff>285750</xdr:rowOff>
        </xdr:from>
        <xdr:to>
          <xdr:col>2</xdr:col>
          <xdr:colOff>609600</xdr:colOff>
          <xdr:row>104</xdr:row>
          <xdr:rowOff>0</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103</xdr:row>
          <xdr:rowOff>28575</xdr:rowOff>
        </xdr:from>
        <xdr:to>
          <xdr:col>3</xdr:col>
          <xdr:colOff>619125</xdr:colOff>
          <xdr:row>104</xdr:row>
          <xdr:rowOff>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103</xdr:row>
          <xdr:rowOff>9525</xdr:rowOff>
        </xdr:from>
        <xdr:to>
          <xdr:col>4</xdr:col>
          <xdr:colOff>581025</xdr:colOff>
          <xdr:row>104</xdr:row>
          <xdr:rowOff>9525</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9525</xdr:rowOff>
        </xdr:from>
        <xdr:to>
          <xdr:col>6</xdr:col>
          <xdr:colOff>628650</xdr:colOff>
          <xdr:row>104</xdr:row>
          <xdr:rowOff>19050</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103</xdr:row>
          <xdr:rowOff>9525</xdr:rowOff>
        </xdr:from>
        <xdr:to>
          <xdr:col>5</xdr:col>
          <xdr:colOff>571500</xdr:colOff>
          <xdr:row>104</xdr:row>
          <xdr:rowOff>19050</xdr:rowOff>
        </xdr:to>
        <xdr:sp macro="" textlink="">
          <xdr:nvSpPr>
            <xdr:cNvPr id="2696" name="Check Box 648"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104</xdr:row>
          <xdr:rowOff>19050</xdr:rowOff>
        </xdr:from>
        <xdr:to>
          <xdr:col>1</xdr:col>
          <xdr:colOff>657225</xdr:colOff>
          <xdr:row>105</xdr:row>
          <xdr:rowOff>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0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104</xdr:row>
          <xdr:rowOff>0</xdr:rowOff>
        </xdr:from>
        <xdr:to>
          <xdr:col>2</xdr:col>
          <xdr:colOff>600075</xdr:colOff>
          <xdr:row>104</xdr:row>
          <xdr:rowOff>285750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0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104</xdr:row>
          <xdr:rowOff>76200</xdr:rowOff>
        </xdr:from>
        <xdr:to>
          <xdr:col>3</xdr:col>
          <xdr:colOff>619125</xdr:colOff>
          <xdr:row>105</xdr:row>
          <xdr:rowOff>0</xdr:rowOff>
        </xdr:to>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0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104</xdr:row>
          <xdr:rowOff>19050</xdr:rowOff>
        </xdr:from>
        <xdr:to>
          <xdr:col>4</xdr:col>
          <xdr:colOff>581025</xdr:colOff>
          <xdr:row>104</xdr:row>
          <xdr:rowOff>285750</xdr:rowOff>
        </xdr:to>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104</xdr:row>
          <xdr:rowOff>9525</xdr:rowOff>
        </xdr:from>
        <xdr:to>
          <xdr:col>6</xdr:col>
          <xdr:colOff>619125</xdr:colOff>
          <xdr:row>104</xdr:row>
          <xdr:rowOff>285750</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0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104</xdr:row>
          <xdr:rowOff>9525</xdr:rowOff>
        </xdr:from>
        <xdr:to>
          <xdr:col>5</xdr:col>
          <xdr:colOff>600075</xdr:colOff>
          <xdr:row>105</xdr:row>
          <xdr:rowOff>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101</xdr:row>
          <xdr:rowOff>85725</xdr:rowOff>
        </xdr:from>
        <xdr:to>
          <xdr:col>1</xdr:col>
          <xdr:colOff>657225</xdr:colOff>
          <xdr:row>101</xdr:row>
          <xdr:rowOff>400050</xdr:rowOff>
        </xdr:to>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101</xdr:row>
          <xdr:rowOff>66675</xdr:rowOff>
        </xdr:from>
        <xdr:to>
          <xdr:col>2</xdr:col>
          <xdr:colOff>600075</xdr:colOff>
          <xdr:row>101</xdr:row>
          <xdr:rowOff>419100</xdr:rowOff>
        </xdr:to>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101</xdr:row>
          <xdr:rowOff>76200</xdr:rowOff>
        </xdr:from>
        <xdr:to>
          <xdr:col>3</xdr:col>
          <xdr:colOff>619125</xdr:colOff>
          <xdr:row>101</xdr:row>
          <xdr:rowOff>457200</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101</xdr:row>
          <xdr:rowOff>57150</xdr:rowOff>
        </xdr:from>
        <xdr:to>
          <xdr:col>4</xdr:col>
          <xdr:colOff>600075</xdr:colOff>
          <xdr:row>101</xdr:row>
          <xdr:rowOff>457200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101</xdr:row>
          <xdr:rowOff>95250</xdr:rowOff>
        </xdr:from>
        <xdr:to>
          <xdr:col>6</xdr:col>
          <xdr:colOff>638175</xdr:colOff>
          <xdr:row>101</xdr:row>
          <xdr:rowOff>447675</xdr:rowOff>
        </xdr:to>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0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101</xdr:row>
          <xdr:rowOff>66675</xdr:rowOff>
        </xdr:from>
        <xdr:to>
          <xdr:col>5</xdr:col>
          <xdr:colOff>571500</xdr:colOff>
          <xdr:row>101</xdr:row>
          <xdr:rowOff>438150</xdr:rowOff>
        </xdr:to>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0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102</xdr:row>
          <xdr:rowOff>0</xdr:rowOff>
        </xdr:from>
        <xdr:to>
          <xdr:col>1</xdr:col>
          <xdr:colOff>657225</xdr:colOff>
          <xdr:row>103</xdr:row>
          <xdr:rowOff>28575</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0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101</xdr:row>
          <xdr:rowOff>457200</xdr:rowOff>
        </xdr:from>
        <xdr:to>
          <xdr:col>2</xdr:col>
          <xdr:colOff>609600</xdr:colOff>
          <xdr:row>103</xdr:row>
          <xdr:rowOff>19050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0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102</xdr:row>
          <xdr:rowOff>0</xdr:rowOff>
        </xdr:from>
        <xdr:to>
          <xdr:col>3</xdr:col>
          <xdr:colOff>619125</xdr:colOff>
          <xdr:row>103</xdr:row>
          <xdr:rowOff>0</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0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102</xdr:row>
          <xdr:rowOff>9525</xdr:rowOff>
        </xdr:from>
        <xdr:to>
          <xdr:col>4</xdr:col>
          <xdr:colOff>590550</xdr:colOff>
          <xdr:row>103</xdr:row>
          <xdr:rowOff>9525</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0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101</xdr:row>
          <xdr:rowOff>457200</xdr:rowOff>
        </xdr:from>
        <xdr:to>
          <xdr:col>6</xdr:col>
          <xdr:colOff>628650</xdr:colOff>
          <xdr:row>103</xdr:row>
          <xdr:rowOff>0</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0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102</xdr:row>
          <xdr:rowOff>0</xdr:rowOff>
        </xdr:from>
        <xdr:to>
          <xdr:col>5</xdr:col>
          <xdr:colOff>590550</xdr:colOff>
          <xdr:row>102</xdr:row>
          <xdr:rowOff>276225</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84</xdr:row>
          <xdr:rowOff>85725</xdr:rowOff>
        </xdr:from>
        <xdr:to>
          <xdr:col>6</xdr:col>
          <xdr:colOff>561975</xdr:colOff>
          <xdr:row>84</xdr:row>
          <xdr:rowOff>428625</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0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81</xdr:row>
          <xdr:rowOff>95250</xdr:rowOff>
        </xdr:from>
        <xdr:to>
          <xdr:col>6</xdr:col>
          <xdr:colOff>600075</xdr:colOff>
          <xdr:row>81</xdr:row>
          <xdr:rowOff>657225</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83</xdr:row>
          <xdr:rowOff>0</xdr:rowOff>
        </xdr:from>
        <xdr:to>
          <xdr:col>6</xdr:col>
          <xdr:colOff>581025</xdr:colOff>
          <xdr:row>84</xdr:row>
          <xdr:rowOff>0</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82</xdr:row>
          <xdr:rowOff>19050</xdr:rowOff>
        </xdr:from>
        <xdr:to>
          <xdr:col>6</xdr:col>
          <xdr:colOff>581025</xdr:colOff>
          <xdr:row>82</xdr:row>
          <xdr:rowOff>257175</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38100</xdr:colOff>
      <xdr:row>14</xdr:row>
      <xdr:rowOff>142875</xdr:rowOff>
    </xdr:from>
    <xdr:to>
      <xdr:col>10</xdr:col>
      <xdr:colOff>58147</xdr:colOff>
      <xdr:row>32</xdr:row>
      <xdr:rowOff>93020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9382125" y="2667000"/>
          <a:ext cx="4590686" cy="2530059"/>
        </a:xfrm>
        <a:prstGeom prst="rect">
          <a:avLst/>
        </a:prstGeom>
      </xdr:spPr>
    </xdr:pic>
    <xdr:clientData/>
  </xdr:twoCellAnchor>
  <xdr:twoCellAnchor editAs="oneCell">
    <xdr:from>
      <xdr:col>7</xdr:col>
      <xdr:colOff>161925</xdr:colOff>
      <xdr:row>41</xdr:row>
      <xdr:rowOff>180975</xdr:rowOff>
    </xdr:from>
    <xdr:to>
      <xdr:col>12</xdr:col>
      <xdr:colOff>170458</xdr:colOff>
      <xdr:row>54</xdr:row>
      <xdr:rowOff>214777</xdr:rowOff>
    </xdr:to>
    <xdr:pic>
      <xdr:nvPicPr>
        <xdr:cNvPr id="4" name="Picture 3">
          <a:extLst>
            <a:ext uri="{FF2B5EF4-FFF2-40B4-BE49-F238E27FC236}">
              <a16:creationId xmlns:a16="http://schemas.microsoft.com/office/drawing/2014/main" id="{BEB123A4-1F57-88DA-B9BD-C5A6F81A2CC4}"/>
            </a:ext>
          </a:extLst>
        </xdr:cNvPr>
        <xdr:cNvPicPr>
          <a:picLocks noChangeAspect="1"/>
        </xdr:cNvPicPr>
      </xdr:nvPicPr>
      <xdr:blipFill>
        <a:blip xmlns:r="http://schemas.openxmlformats.org/officeDocument/2006/relationships" r:embed="rId2"/>
        <a:stretch>
          <a:fillRect/>
        </a:stretch>
      </xdr:blipFill>
      <xdr:spPr>
        <a:xfrm>
          <a:off x="9363075" y="6619875"/>
          <a:ext cx="6133108" cy="3158002"/>
        </a:xfrm>
        <a:prstGeom prst="rect">
          <a:avLst/>
        </a:prstGeom>
      </xdr:spPr>
    </xdr:pic>
    <xdr:clientData/>
  </xdr:twoCellAnchor>
  <xdr:twoCellAnchor editAs="oneCell">
    <xdr:from>
      <xdr:col>0</xdr:col>
      <xdr:colOff>133350</xdr:colOff>
      <xdr:row>0</xdr:row>
      <xdr:rowOff>76200</xdr:rowOff>
    </xdr:from>
    <xdr:to>
      <xdr:col>0</xdr:col>
      <xdr:colOff>3017008</xdr:colOff>
      <xdr:row>2</xdr:row>
      <xdr:rowOff>124251</xdr:rowOff>
    </xdr:to>
    <xdr:pic>
      <xdr:nvPicPr>
        <xdr:cNvPr id="3" name="Picture 2">
          <a:extLst>
            <a:ext uri="{FF2B5EF4-FFF2-40B4-BE49-F238E27FC236}">
              <a16:creationId xmlns:a16="http://schemas.microsoft.com/office/drawing/2014/main" id="{254D33AB-1F08-0F8C-43C7-B03507E90C31}"/>
            </a:ext>
          </a:extLst>
        </xdr:cNvPr>
        <xdr:cNvPicPr>
          <a:picLocks noChangeAspect="1"/>
        </xdr:cNvPicPr>
      </xdr:nvPicPr>
      <xdr:blipFill>
        <a:blip xmlns:r="http://schemas.openxmlformats.org/officeDocument/2006/relationships" r:embed="rId3"/>
        <a:stretch>
          <a:fillRect/>
        </a:stretch>
      </xdr:blipFill>
      <xdr:spPr>
        <a:xfrm>
          <a:off x="133350" y="76200"/>
          <a:ext cx="2883658" cy="524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581025</xdr:colOff>
          <xdr:row>115</xdr:row>
          <xdr:rowOff>247650</xdr:rowOff>
        </xdr:from>
        <xdr:to>
          <xdr:col>11</xdr:col>
          <xdr:colOff>847725</xdr:colOff>
          <xdr:row>116</xdr:row>
          <xdr:rowOff>209550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Calibri"/>
                  <a:ea typeface="Calibri"/>
                  <a:cs typeface="Calibri"/>
                </a:rPr>
                <a:t>PDF </a:t>
              </a:r>
              <a:r>
                <a:rPr lang="en-AU" sz="1100" b="0" i="0" u="none" strike="noStrike" baseline="0">
                  <a:solidFill>
                    <a:srgbClr val="000000"/>
                  </a:solidFill>
                  <a:latin typeface="Calibri"/>
                  <a:ea typeface="Calibri"/>
                  <a:cs typeface="Calibri"/>
                </a:rPr>
                <a:t>Summary </a:t>
              </a:r>
            </a:p>
            <a:p>
              <a:pPr algn="ctr" rtl="0">
                <a:defRPr sz="1000"/>
              </a:pPr>
              <a:r>
                <a:rPr lang="en-AU" sz="1100" b="0" i="0" u="none" strike="noStrike" baseline="0">
                  <a:solidFill>
                    <a:srgbClr val="000000"/>
                  </a:solidFill>
                  <a:latin typeface="Calibri"/>
                  <a:ea typeface="Calibri"/>
                  <a:cs typeface="Calibri"/>
                </a:rPr>
                <a:t>(to send to consultant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115</xdr:row>
          <xdr:rowOff>266700</xdr:rowOff>
        </xdr:from>
        <xdr:to>
          <xdr:col>8</xdr:col>
          <xdr:colOff>47625</xdr:colOff>
          <xdr:row>116</xdr:row>
          <xdr:rowOff>219075</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Calibri"/>
                  <a:ea typeface="Calibri"/>
                  <a:cs typeface="Calibri"/>
                </a:rPr>
                <a:t>PDF</a:t>
              </a:r>
              <a:r>
                <a:rPr lang="en-AU" sz="1100" b="0" i="0" u="none" strike="noStrike" baseline="0">
                  <a:solidFill>
                    <a:srgbClr val="000000"/>
                  </a:solidFill>
                  <a:latin typeface="Calibri"/>
                  <a:ea typeface="Calibri"/>
                  <a:cs typeface="Calibri"/>
                </a:rPr>
                <a:t> Complete Report</a:t>
              </a:r>
            </a:p>
            <a:p>
              <a:pPr algn="ctr" rtl="0">
                <a:defRPr sz="1000"/>
              </a:pPr>
              <a:r>
                <a:rPr lang="en-AU" sz="1100" b="0" i="0" u="none" strike="noStrike" baseline="0">
                  <a:solidFill>
                    <a:srgbClr val="000000"/>
                  </a:solidFill>
                  <a:latin typeface="Calibri"/>
                  <a:ea typeface="Calibri"/>
                  <a:cs typeface="Calibri"/>
                </a:rPr>
                <a:t>(internal use only)</a:t>
              </a:r>
            </a:p>
          </xdr:txBody>
        </xdr:sp>
        <xdr:clientData fPrintsWithSheet="0"/>
      </xdr:twoCellAnchor>
    </mc:Choice>
    <mc:Fallback/>
  </mc:AlternateContent>
  <xdr:twoCellAnchor editAs="oneCell">
    <xdr:from>
      <xdr:col>0</xdr:col>
      <xdr:colOff>123825</xdr:colOff>
      <xdr:row>0</xdr:row>
      <xdr:rowOff>95250</xdr:rowOff>
    </xdr:from>
    <xdr:to>
      <xdr:col>2</xdr:col>
      <xdr:colOff>264283</xdr:colOff>
      <xdr:row>2</xdr:row>
      <xdr:rowOff>143301</xdr:rowOff>
    </xdr:to>
    <xdr:pic>
      <xdr:nvPicPr>
        <xdr:cNvPr id="2" name="Picture 1">
          <a:extLst>
            <a:ext uri="{FF2B5EF4-FFF2-40B4-BE49-F238E27FC236}">
              <a16:creationId xmlns:a16="http://schemas.microsoft.com/office/drawing/2014/main" id="{8F95C480-F2E5-6924-3FEA-0EBEF4E9A070}"/>
            </a:ext>
          </a:extLst>
        </xdr:cNvPr>
        <xdr:cNvPicPr>
          <a:picLocks noChangeAspect="1"/>
        </xdr:cNvPicPr>
      </xdr:nvPicPr>
      <xdr:blipFill>
        <a:blip xmlns:r="http://schemas.openxmlformats.org/officeDocument/2006/relationships" r:embed="rId1"/>
        <a:stretch>
          <a:fillRect/>
        </a:stretch>
      </xdr:blipFill>
      <xdr:spPr>
        <a:xfrm>
          <a:off x="123825" y="95250"/>
          <a:ext cx="2883658" cy="524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46</xdr:row>
      <xdr:rowOff>104775</xdr:rowOff>
    </xdr:from>
    <xdr:to>
      <xdr:col>0</xdr:col>
      <xdr:colOff>9782175</xdr:colOff>
      <xdr:row>53</xdr:row>
      <xdr:rowOff>123825</xdr:rowOff>
    </xdr:to>
    <xdr:pic>
      <xdr:nvPicPr>
        <xdr:cNvPr id="5847" name="Picture 1" descr="image002">
          <a:extLst>
            <a:ext uri="{FF2B5EF4-FFF2-40B4-BE49-F238E27FC236}">
              <a16:creationId xmlns:a16="http://schemas.microsoft.com/office/drawing/2014/main" id="{00000000-0008-0000-0300-0000D71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4916150"/>
          <a:ext cx="96488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1628775</xdr:colOff>
      <xdr:row>51</xdr:row>
      <xdr:rowOff>57150</xdr:rowOff>
    </xdr:from>
    <xdr:to>
      <xdr:col>0</xdr:col>
      <xdr:colOff>7267575</xdr:colOff>
      <xdr:row>54</xdr:row>
      <xdr:rowOff>9525</xdr:rowOff>
    </xdr:to>
    <xdr:cxnSp macro="">
      <xdr:nvCxnSpPr>
        <xdr:cNvPr id="5848" name="AutoShape 2">
          <a:extLst>
            <a:ext uri="{FF2B5EF4-FFF2-40B4-BE49-F238E27FC236}">
              <a16:creationId xmlns:a16="http://schemas.microsoft.com/office/drawing/2014/main" id="{00000000-0008-0000-0300-0000D8160000}"/>
            </a:ext>
          </a:extLst>
        </xdr:cNvPr>
        <xdr:cNvCxnSpPr>
          <a:cxnSpLocks noChangeShapeType="1"/>
        </xdr:cNvCxnSpPr>
      </xdr:nvCxnSpPr>
      <xdr:spPr bwMode="auto">
        <a:xfrm flipV="1">
          <a:off x="1628775" y="15821025"/>
          <a:ext cx="5638800" cy="523875"/>
        </a:xfrm>
        <a:prstGeom prst="straightConnector1">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3143250</xdr:colOff>
      <xdr:row>54</xdr:row>
      <xdr:rowOff>95250</xdr:rowOff>
    </xdr:from>
    <xdr:to>
      <xdr:col>0</xdr:col>
      <xdr:colOff>7115175</xdr:colOff>
      <xdr:row>71</xdr:row>
      <xdr:rowOff>0</xdr:rowOff>
    </xdr:to>
    <xdr:pic>
      <xdr:nvPicPr>
        <xdr:cNvPr id="5849" name="Picture 2" descr="image003">
          <a:extLst>
            <a:ext uri="{FF2B5EF4-FFF2-40B4-BE49-F238E27FC236}">
              <a16:creationId xmlns:a16="http://schemas.microsoft.com/office/drawing/2014/main" id="{00000000-0008-0000-0300-0000D91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0" y="16430625"/>
          <a:ext cx="3971925" cy="314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3076575</xdr:colOff>
      <xdr:row>71</xdr:row>
      <xdr:rowOff>161925</xdr:rowOff>
    </xdr:from>
    <xdr:to>
      <xdr:col>0</xdr:col>
      <xdr:colOff>7010400</xdr:colOff>
      <xdr:row>88</xdr:row>
      <xdr:rowOff>85725</xdr:rowOff>
    </xdr:to>
    <xdr:pic>
      <xdr:nvPicPr>
        <xdr:cNvPr id="5850" name="Picture 3" descr="image005">
          <a:extLst>
            <a:ext uri="{FF2B5EF4-FFF2-40B4-BE49-F238E27FC236}">
              <a16:creationId xmlns:a16="http://schemas.microsoft.com/office/drawing/2014/main" id="{00000000-0008-0000-0300-0000DA16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76575" y="19735800"/>
          <a:ext cx="3933825" cy="316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1809750</xdr:colOff>
      <xdr:row>75</xdr:row>
      <xdr:rowOff>19050</xdr:rowOff>
    </xdr:from>
    <xdr:to>
      <xdr:col>0</xdr:col>
      <xdr:colOff>3800475</xdr:colOff>
      <xdr:row>89</xdr:row>
      <xdr:rowOff>123825</xdr:rowOff>
    </xdr:to>
    <xdr:cxnSp macro="">
      <xdr:nvCxnSpPr>
        <xdr:cNvPr id="5851" name="AutoShape 5">
          <a:extLst>
            <a:ext uri="{FF2B5EF4-FFF2-40B4-BE49-F238E27FC236}">
              <a16:creationId xmlns:a16="http://schemas.microsoft.com/office/drawing/2014/main" id="{00000000-0008-0000-0300-0000DB160000}"/>
            </a:ext>
          </a:extLst>
        </xdr:cNvPr>
        <xdr:cNvCxnSpPr>
          <a:cxnSpLocks noChangeShapeType="1"/>
        </xdr:cNvCxnSpPr>
      </xdr:nvCxnSpPr>
      <xdr:spPr bwMode="auto">
        <a:xfrm flipV="1">
          <a:off x="1809750" y="20354925"/>
          <a:ext cx="1990725" cy="2771775"/>
        </a:xfrm>
        <a:prstGeom prst="straightConnector1">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1000125</xdr:colOff>
      <xdr:row>91</xdr:row>
      <xdr:rowOff>47625</xdr:rowOff>
    </xdr:from>
    <xdr:to>
      <xdr:col>0</xdr:col>
      <xdr:colOff>3438525</xdr:colOff>
      <xdr:row>100</xdr:row>
      <xdr:rowOff>57150</xdr:rowOff>
    </xdr:to>
    <xdr:pic>
      <xdr:nvPicPr>
        <xdr:cNvPr id="5852" name="Picture 4" descr="image006">
          <a:extLst>
            <a:ext uri="{FF2B5EF4-FFF2-40B4-BE49-F238E27FC236}">
              <a16:creationId xmlns:a16="http://schemas.microsoft.com/office/drawing/2014/main" id="{00000000-0008-0000-0300-0000DC16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0125" y="23431500"/>
          <a:ext cx="24384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Finance">
      <a:dk1>
        <a:sysClr val="windowText" lastClr="000000"/>
      </a:dk1>
      <a:lt1>
        <a:sysClr val="window" lastClr="FFFFFF"/>
      </a:lt1>
      <a:dk2>
        <a:srgbClr val="5E3C67"/>
      </a:dk2>
      <a:lt2>
        <a:srgbClr val="E7E6E6"/>
      </a:lt2>
      <a:accent1>
        <a:srgbClr val="AEBD37"/>
      </a:accent1>
      <a:accent2>
        <a:srgbClr val="5D883C"/>
      </a:accent2>
      <a:accent3>
        <a:srgbClr val="475B29"/>
      </a:accent3>
      <a:accent4>
        <a:srgbClr val="6F2671"/>
      </a:accent4>
      <a:accent5>
        <a:srgbClr val="360B41"/>
      </a:accent5>
      <a:accent6>
        <a:srgbClr val="BBBCBB"/>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78.xml"/><Relationship Id="rId4" Type="http://schemas.openxmlformats.org/officeDocument/2006/relationships/ctrlProp" Target="../ctrlProps/ctrlProp27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R327"/>
  <sheetViews>
    <sheetView showGridLines="0" tabSelected="1" zoomScaleNormal="100" zoomScaleSheetLayoutView="100" workbookViewId="0">
      <selection activeCell="B5" sqref="B5:G5"/>
    </sheetView>
  </sheetViews>
  <sheetFormatPr defaultColWidth="9.140625" defaultRowHeight="15" zeroHeight="1" x14ac:dyDescent="0.25"/>
  <cols>
    <col min="1" max="1" width="62.7109375" style="25" customWidth="1"/>
    <col min="2" max="2" width="13.85546875" style="12" customWidth="1"/>
    <col min="3" max="7" width="12.28515625" style="12" customWidth="1"/>
    <col min="8" max="8" width="3.7109375" style="12" customWidth="1"/>
    <col min="9" max="9" width="35" style="12" customWidth="1"/>
    <col min="10" max="10" width="33.5703125" style="12" customWidth="1"/>
    <col min="11" max="11" width="10.42578125" style="12" customWidth="1"/>
    <col min="12" max="16" width="9.140625" style="12" customWidth="1"/>
    <col min="17" max="16384" width="9.140625" style="12"/>
  </cols>
  <sheetData>
    <row r="1" spans="1:11" ht="18.95" customHeight="1" x14ac:dyDescent="0.25">
      <c r="A1" s="286" t="s">
        <v>345</v>
      </c>
      <c r="B1" s="287"/>
      <c r="C1" s="287"/>
      <c r="D1" s="287"/>
      <c r="E1" s="287"/>
      <c r="F1" s="287"/>
      <c r="G1" s="288"/>
      <c r="H1" s="20"/>
      <c r="I1" s="18" t="s">
        <v>340</v>
      </c>
      <c r="J1" s="19"/>
      <c r="K1" s="20"/>
    </row>
    <row r="2" spans="1:11" ht="18.95" customHeight="1" x14ac:dyDescent="0.25">
      <c r="A2" s="289"/>
      <c r="B2" s="290"/>
      <c r="C2" s="290"/>
      <c r="D2" s="290"/>
      <c r="E2" s="290"/>
      <c r="F2" s="290"/>
      <c r="G2" s="291"/>
      <c r="H2" s="20"/>
      <c r="I2" s="18" t="s">
        <v>342</v>
      </c>
      <c r="J2" s="19"/>
      <c r="K2" s="20"/>
    </row>
    <row r="3" spans="1:11" ht="18.95" customHeight="1" x14ac:dyDescent="0.25">
      <c r="A3" s="292"/>
      <c r="B3" s="293"/>
      <c r="C3" s="293"/>
      <c r="D3" s="293"/>
      <c r="E3" s="293"/>
      <c r="F3" s="293"/>
      <c r="G3" s="294"/>
      <c r="H3" s="20"/>
      <c r="I3" s="18" t="s">
        <v>219</v>
      </c>
      <c r="J3" s="19"/>
      <c r="K3" s="20"/>
    </row>
    <row r="4" spans="1:11" ht="21" customHeight="1" x14ac:dyDescent="0.25">
      <c r="A4" s="198" t="s">
        <v>0</v>
      </c>
      <c r="I4" s="224" t="s">
        <v>341</v>
      </c>
    </row>
    <row r="5" spans="1:11" ht="31.5" customHeight="1" x14ac:dyDescent="0.25">
      <c r="A5" s="178" t="s">
        <v>234</v>
      </c>
      <c r="B5" s="235"/>
      <c r="C5" s="236"/>
      <c r="D5" s="236"/>
      <c r="E5" s="236"/>
      <c r="F5" s="236"/>
      <c r="G5" s="237"/>
      <c r="H5" s="226"/>
      <c r="I5" s="21"/>
      <c r="J5" s="21"/>
    </row>
    <row r="6" spans="1:11" ht="7.5" customHeight="1" x14ac:dyDescent="0.25">
      <c r="A6" s="67"/>
      <c r="B6" s="227"/>
      <c r="C6" s="227"/>
      <c r="D6" s="227"/>
      <c r="E6" s="227"/>
      <c r="F6" s="227"/>
      <c r="G6" s="227"/>
      <c r="H6" s="227"/>
    </row>
    <row r="7" spans="1:11" ht="15" customHeight="1" x14ac:dyDescent="0.25">
      <c r="A7" s="67" t="s">
        <v>344</v>
      </c>
      <c r="B7" s="238"/>
      <c r="C7" s="239"/>
      <c r="D7" s="239"/>
      <c r="E7" s="239"/>
      <c r="F7" s="239"/>
      <c r="G7" s="240"/>
      <c r="H7" s="226"/>
      <c r="I7" s="21"/>
      <c r="J7" s="21"/>
    </row>
    <row r="8" spans="1:11" s="22" customFormat="1" ht="7.5" customHeight="1" x14ac:dyDescent="0.25">
      <c r="A8" s="177"/>
      <c r="B8" s="227"/>
      <c r="C8" s="227"/>
      <c r="D8" s="227"/>
      <c r="E8" s="227"/>
      <c r="F8" s="227"/>
      <c r="G8" s="227"/>
      <c r="H8" s="227"/>
    </row>
    <row r="9" spans="1:11" s="22" customFormat="1" ht="15" customHeight="1" x14ac:dyDescent="0.25">
      <c r="A9" s="67" t="s">
        <v>179</v>
      </c>
      <c r="B9" s="238" t="s">
        <v>337</v>
      </c>
      <c r="C9" s="239"/>
      <c r="D9" s="239"/>
      <c r="E9" s="239"/>
      <c r="F9" s="239"/>
      <c r="G9" s="240"/>
      <c r="H9" s="227"/>
    </row>
    <row r="10" spans="1:11" s="22" customFormat="1" ht="7.5" customHeight="1" x14ac:dyDescent="0.25">
      <c r="A10" s="177"/>
      <c r="B10" s="227"/>
      <c r="C10" s="227"/>
      <c r="D10" s="227"/>
      <c r="E10" s="227"/>
      <c r="F10" s="227"/>
      <c r="G10" s="227"/>
      <c r="H10" s="227"/>
    </row>
    <row r="11" spans="1:11" ht="15" customHeight="1" x14ac:dyDescent="0.25">
      <c r="A11" s="178" t="s">
        <v>116</v>
      </c>
      <c r="B11" s="238"/>
      <c r="C11" s="239"/>
      <c r="D11" s="239"/>
      <c r="E11" s="239"/>
      <c r="F11" s="239"/>
      <c r="G11" s="240"/>
      <c r="H11" s="226"/>
      <c r="I11" s="21"/>
      <c r="J11" s="21"/>
    </row>
    <row r="12" spans="1:11" ht="7.5" customHeight="1" x14ac:dyDescent="0.25">
      <c r="A12" s="178"/>
      <c r="B12" s="227"/>
      <c r="C12" s="227"/>
      <c r="D12" s="227"/>
      <c r="E12" s="227"/>
      <c r="F12" s="227"/>
      <c r="G12" s="227"/>
      <c r="H12" s="227"/>
    </row>
    <row r="13" spans="1:11" ht="15" customHeight="1" x14ac:dyDescent="0.25">
      <c r="A13" s="178" t="s">
        <v>92</v>
      </c>
      <c r="B13" s="238"/>
      <c r="C13" s="239"/>
      <c r="D13" s="239"/>
      <c r="E13" s="239"/>
      <c r="F13" s="239"/>
      <c r="G13" s="240"/>
      <c r="H13" s="226"/>
      <c r="I13" s="21"/>
      <c r="J13" s="21"/>
    </row>
    <row r="14" spans="1:11" ht="7.5" customHeight="1" x14ac:dyDescent="0.25">
      <c r="A14" s="178"/>
      <c r="B14" s="227"/>
      <c r="C14" s="227"/>
      <c r="D14" s="227"/>
      <c r="E14" s="227"/>
      <c r="F14" s="227"/>
      <c r="G14" s="227"/>
      <c r="H14" s="227"/>
    </row>
    <row r="15" spans="1:11" ht="15" customHeight="1" x14ac:dyDescent="0.25">
      <c r="A15" s="178" t="s">
        <v>331</v>
      </c>
      <c r="B15" s="238"/>
      <c r="C15" s="239"/>
      <c r="D15" s="239"/>
      <c r="E15" s="239"/>
      <c r="F15" s="239"/>
      <c r="G15" s="240"/>
      <c r="H15" s="226"/>
      <c r="I15" s="21"/>
      <c r="J15" s="21"/>
    </row>
    <row r="16" spans="1:11" ht="7.5" customHeight="1" x14ac:dyDescent="0.25">
      <c r="A16" s="178"/>
      <c r="B16" s="227"/>
      <c r="C16" s="227"/>
      <c r="D16" s="227"/>
      <c r="E16" s="227"/>
      <c r="F16" s="227"/>
      <c r="G16" s="227"/>
      <c r="H16" s="227"/>
    </row>
    <row r="17" spans="1:10" ht="15" customHeight="1" x14ac:dyDescent="0.25">
      <c r="A17" s="178" t="s">
        <v>93</v>
      </c>
      <c r="B17" s="238"/>
      <c r="C17" s="239"/>
      <c r="D17" s="239"/>
      <c r="E17" s="239"/>
      <c r="F17" s="239"/>
      <c r="G17" s="240"/>
      <c r="H17" s="226"/>
      <c r="I17" s="21"/>
      <c r="J17" s="21"/>
    </row>
    <row r="18" spans="1:10" ht="7.5" customHeight="1" x14ac:dyDescent="0.25">
      <c r="A18" s="67"/>
      <c r="B18" s="227"/>
      <c r="C18" s="227"/>
      <c r="D18" s="227"/>
      <c r="E18" s="227"/>
      <c r="F18" s="227"/>
      <c r="G18" s="227"/>
      <c r="H18" s="227"/>
    </row>
    <row r="19" spans="1:10" ht="15" customHeight="1" x14ac:dyDescent="0.25">
      <c r="A19" s="67" t="s">
        <v>332</v>
      </c>
      <c r="B19" s="241">
        <v>45839</v>
      </c>
      <c r="C19" s="239"/>
      <c r="D19" s="239"/>
      <c r="E19" s="239"/>
      <c r="F19" s="239"/>
      <c r="G19" s="240"/>
      <c r="H19" s="226"/>
      <c r="I19" s="21"/>
      <c r="J19" s="21"/>
    </row>
    <row r="20" spans="1:10" ht="7.5" customHeight="1" x14ac:dyDescent="0.25">
      <c r="A20" s="67"/>
      <c r="B20" s="302"/>
      <c r="C20" s="302"/>
      <c r="D20" s="302"/>
      <c r="E20" s="302"/>
      <c r="F20" s="302"/>
      <c r="G20" s="302"/>
      <c r="H20" s="302"/>
    </row>
    <row r="21" spans="1:10" ht="15" customHeight="1" x14ac:dyDescent="0.25">
      <c r="A21" s="67" t="s">
        <v>333</v>
      </c>
      <c r="B21" s="238">
        <v>0</v>
      </c>
      <c r="C21" s="239"/>
      <c r="D21" s="239"/>
      <c r="E21" s="239"/>
      <c r="F21" s="239"/>
      <c r="G21" s="240"/>
      <c r="H21" s="226"/>
    </row>
    <row r="22" spans="1:10" ht="7.5" customHeight="1" x14ac:dyDescent="0.25">
      <c r="A22" s="11"/>
      <c r="B22" s="21"/>
      <c r="C22" s="21"/>
      <c r="D22" s="21"/>
      <c r="E22" s="21"/>
      <c r="F22" s="21"/>
      <c r="G22" s="21"/>
      <c r="H22" s="21"/>
    </row>
    <row r="23" spans="1:10" ht="15.75" x14ac:dyDescent="0.25">
      <c r="A23" s="197" t="s">
        <v>181</v>
      </c>
      <c r="B23" s="21"/>
      <c r="C23" s="21"/>
      <c r="D23" s="21"/>
      <c r="E23" s="21"/>
      <c r="F23" s="21"/>
      <c r="G23" s="21"/>
      <c r="H23" s="21"/>
    </row>
    <row r="24" spans="1:10" ht="7.5" customHeight="1" x14ac:dyDescent="0.25">
      <c r="A24" s="11"/>
      <c r="B24" s="21"/>
      <c r="C24" s="21"/>
      <c r="D24" s="21"/>
      <c r="E24" s="21"/>
      <c r="F24" s="21"/>
      <c r="G24" s="21"/>
      <c r="H24" s="21"/>
    </row>
    <row r="25" spans="1:10" ht="15" customHeight="1" x14ac:dyDescent="0.25">
      <c r="A25" s="67" t="s">
        <v>200</v>
      </c>
      <c r="B25" s="238"/>
      <c r="C25" s="239"/>
      <c r="D25" s="239"/>
      <c r="E25" s="239"/>
      <c r="F25" s="239"/>
      <c r="G25" s="240"/>
      <c r="H25" s="226"/>
      <c r="I25" s="21"/>
      <c r="J25" s="21"/>
    </row>
    <row r="26" spans="1:10" ht="7.5" customHeight="1" x14ac:dyDescent="0.25">
      <c r="A26" s="67"/>
      <c r="B26" s="227"/>
      <c r="C26" s="227"/>
      <c r="D26" s="227"/>
      <c r="E26" s="227"/>
      <c r="F26" s="227"/>
      <c r="G26" s="227"/>
      <c r="H26" s="227"/>
    </row>
    <row r="27" spans="1:10" ht="15" customHeight="1" x14ac:dyDescent="0.25">
      <c r="A27" s="67" t="s">
        <v>175</v>
      </c>
      <c r="B27" s="238" t="s">
        <v>212</v>
      </c>
      <c r="C27" s="239"/>
      <c r="D27" s="239"/>
      <c r="E27" s="239"/>
      <c r="F27" s="239"/>
      <c r="G27" s="240"/>
      <c r="H27" s="227"/>
    </row>
    <row r="28" spans="1:10" ht="7.5" customHeight="1" x14ac:dyDescent="0.25">
      <c r="A28" s="67"/>
      <c r="B28" s="227"/>
      <c r="C28" s="227"/>
      <c r="D28" s="227"/>
      <c r="E28" s="227"/>
      <c r="F28" s="227"/>
      <c r="G28" s="227"/>
      <c r="H28" s="227"/>
    </row>
    <row r="29" spans="1:10" ht="15" customHeight="1" x14ac:dyDescent="0.25">
      <c r="A29" s="67" t="s">
        <v>178</v>
      </c>
      <c r="B29" s="238" t="s">
        <v>169</v>
      </c>
      <c r="C29" s="239"/>
      <c r="D29" s="239"/>
      <c r="E29" s="239"/>
      <c r="F29" s="239"/>
      <c r="G29" s="240"/>
      <c r="H29" s="226"/>
      <c r="I29" s="21"/>
      <c r="J29" s="21"/>
    </row>
    <row r="30" spans="1:10" ht="7.5" customHeight="1" x14ac:dyDescent="0.25">
      <c r="A30" s="67"/>
      <c r="B30" s="227"/>
      <c r="C30" s="227"/>
      <c r="D30" s="227"/>
      <c r="E30" s="227"/>
      <c r="F30" s="227"/>
      <c r="G30" s="227"/>
      <c r="H30" s="227"/>
    </row>
    <row r="31" spans="1:10" ht="15" customHeight="1" x14ac:dyDescent="0.25">
      <c r="A31" s="67" t="s">
        <v>343</v>
      </c>
      <c r="B31" s="238"/>
      <c r="C31" s="239"/>
      <c r="D31" s="239"/>
      <c r="E31" s="239"/>
      <c r="F31" s="239"/>
      <c r="G31" s="240"/>
      <c r="H31" s="226"/>
      <c r="I31" s="21"/>
      <c r="J31" s="21"/>
    </row>
    <row r="32" spans="1:10" ht="7.5" customHeight="1" x14ac:dyDescent="0.25">
      <c r="A32" s="67"/>
      <c r="B32" s="227"/>
      <c r="C32" s="227"/>
      <c r="D32" s="227"/>
      <c r="E32" s="227"/>
      <c r="F32" s="227"/>
      <c r="G32" s="227"/>
      <c r="H32" s="227"/>
    </row>
    <row r="33" spans="1:11" ht="15" customHeight="1" x14ac:dyDescent="0.25">
      <c r="A33" s="176" t="s">
        <v>334</v>
      </c>
      <c r="B33" s="241">
        <v>45658</v>
      </c>
      <c r="C33" s="242"/>
      <c r="D33" s="242"/>
      <c r="E33" s="242"/>
      <c r="F33" s="242"/>
      <c r="G33" s="243"/>
      <c r="H33" s="226"/>
      <c r="I33" s="21"/>
      <c r="J33" s="21"/>
    </row>
    <row r="34" spans="1:11" ht="7.5" customHeight="1" x14ac:dyDescent="0.25">
      <c r="A34" s="67"/>
      <c r="B34" s="302"/>
      <c r="C34" s="302"/>
      <c r="D34" s="302"/>
      <c r="E34" s="302"/>
      <c r="F34" s="302"/>
      <c r="G34" s="302"/>
      <c r="H34" s="302"/>
    </row>
    <row r="35" spans="1:11" ht="15" customHeight="1" x14ac:dyDescent="0.25">
      <c r="A35" s="67" t="s">
        <v>228</v>
      </c>
      <c r="B35" s="238"/>
      <c r="C35" s="239"/>
      <c r="D35" s="239"/>
      <c r="E35" s="239"/>
      <c r="F35" s="239"/>
      <c r="G35" s="240"/>
      <c r="H35" s="226"/>
    </row>
    <row r="36" spans="1:11" ht="7.5" customHeight="1" x14ac:dyDescent="0.25">
      <c r="A36" s="67"/>
      <c r="B36" s="227"/>
      <c r="C36" s="227"/>
      <c r="D36" s="227"/>
      <c r="E36" s="227"/>
      <c r="F36" s="227"/>
      <c r="G36" s="227"/>
      <c r="H36" s="227"/>
    </row>
    <row r="37" spans="1:11" ht="15" customHeight="1" x14ac:dyDescent="0.25">
      <c r="A37" s="67" t="s">
        <v>299</v>
      </c>
      <c r="B37" s="238" t="s">
        <v>215</v>
      </c>
      <c r="C37" s="239"/>
      <c r="D37" s="239"/>
      <c r="E37" s="239"/>
      <c r="F37" s="239"/>
      <c r="G37" s="240"/>
      <c r="H37" s="226"/>
    </row>
    <row r="38" spans="1:11" ht="8.4499999999999993" customHeight="1" x14ac:dyDescent="0.25">
      <c r="A38" s="13"/>
      <c r="I38" s="23"/>
      <c r="J38" s="23"/>
      <c r="K38" s="23"/>
    </row>
    <row r="39" spans="1:11" ht="8.4499999999999993" customHeight="1" x14ac:dyDescent="0.25"/>
    <row r="40" spans="1:11" x14ac:dyDescent="0.25">
      <c r="A40" s="244" t="s">
        <v>98</v>
      </c>
      <c r="B40" s="244"/>
      <c r="C40" s="244"/>
      <c r="D40" s="244"/>
      <c r="E40" s="244"/>
      <c r="F40" s="244"/>
      <c r="G40" s="244"/>
    </row>
    <row r="41" spans="1:11" x14ac:dyDescent="0.25">
      <c r="A41" s="244"/>
      <c r="B41" s="244"/>
      <c r="C41" s="244"/>
      <c r="D41" s="244"/>
      <c r="E41" s="244"/>
      <c r="F41" s="244"/>
      <c r="G41" s="244"/>
    </row>
    <row r="42" spans="1:11" x14ac:dyDescent="0.25">
      <c r="A42" s="11"/>
    </row>
    <row r="43" spans="1:11" x14ac:dyDescent="0.25">
      <c r="A43" s="245" t="s">
        <v>108</v>
      </c>
      <c r="E43" s="246" t="s">
        <v>46</v>
      </c>
      <c r="F43" s="246"/>
      <c r="G43" s="246"/>
    </row>
    <row r="44" spans="1:11" x14ac:dyDescent="0.25">
      <c r="A44" s="245"/>
      <c r="E44" s="247" t="str">
        <f>'BMW - Workings'!J22</f>
        <v>Not Applicable</v>
      </c>
      <c r="F44" s="247"/>
      <c r="G44" s="247"/>
      <c r="I44" s="225"/>
    </row>
    <row r="45" spans="1:11" ht="32.25" customHeight="1" x14ac:dyDescent="0.25">
      <c r="A45" s="39" t="s">
        <v>182</v>
      </c>
      <c r="B45" s="297" t="s">
        <v>87</v>
      </c>
      <c r="C45" s="298"/>
      <c r="D45" s="295" t="s">
        <v>293</v>
      </c>
      <c r="E45" s="296"/>
      <c r="F45" s="296"/>
      <c r="G45" s="296"/>
    </row>
    <row r="46" spans="1:11" x14ac:dyDescent="0.25">
      <c r="A46" s="228" t="s">
        <v>297</v>
      </c>
      <c r="B46" s="255"/>
      <c r="C46" s="256"/>
      <c r="D46" s="256"/>
      <c r="E46" s="256"/>
      <c r="F46" s="256"/>
      <c r="G46" s="257"/>
    </row>
    <row r="47" spans="1:11" x14ac:dyDescent="0.25">
      <c r="A47" s="14" t="s">
        <v>300</v>
      </c>
      <c r="B47" s="262"/>
      <c r="C47" s="263"/>
      <c r="D47" s="263"/>
      <c r="E47" s="263"/>
      <c r="F47" s="263"/>
      <c r="G47" s="264"/>
    </row>
    <row r="48" spans="1:11" x14ac:dyDescent="0.25">
      <c r="A48" s="14" t="s">
        <v>301</v>
      </c>
      <c r="B48" s="258"/>
      <c r="C48" s="259"/>
      <c r="D48" s="259"/>
      <c r="E48" s="259"/>
      <c r="F48" s="259"/>
      <c r="G48" s="260"/>
    </row>
    <row r="49" spans="1:252" x14ac:dyDescent="0.25">
      <c r="A49" s="14" t="s">
        <v>183</v>
      </c>
      <c r="B49" s="258"/>
      <c r="C49" s="259"/>
      <c r="D49" s="259"/>
      <c r="E49" s="259"/>
      <c r="F49" s="259"/>
      <c r="G49" s="260"/>
    </row>
    <row r="50" spans="1:252" x14ac:dyDescent="0.25">
      <c r="A50" s="14" t="s">
        <v>165</v>
      </c>
      <c r="B50" s="253" t="str">
        <f>IF((+B47+B48+B49)=0,"",+B47+B48+B49)</f>
        <v/>
      </c>
      <c r="C50" s="254"/>
      <c r="D50" s="254"/>
      <c r="E50" s="254"/>
      <c r="F50" s="254"/>
      <c r="G50" s="254"/>
    </row>
    <row r="51" spans="1:252" x14ac:dyDescent="0.25">
      <c r="A51" s="14" t="s">
        <v>166</v>
      </c>
      <c r="B51" s="262"/>
      <c r="C51" s="263"/>
      <c r="D51" s="263"/>
      <c r="E51" s="263"/>
      <c r="F51" s="263"/>
      <c r="G51" s="264"/>
    </row>
    <row r="52" spans="1:252" x14ac:dyDescent="0.25">
      <c r="A52" s="14" t="s">
        <v>302</v>
      </c>
      <c r="B52" s="248" t="str">
        <f>IF(B50="","",+B51-B50)</f>
        <v/>
      </c>
      <c r="C52" s="249"/>
      <c r="D52" s="249"/>
      <c r="E52" s="249"/>
      <c r="F52" s="249"/>
      <c r="G52" s="249"/>
    </row>
    <row r="53" spans="1:252" x14ac:dyDescent="0.25">
      <c r="A53" s="14" t="s">
        <v>5</v>
      </c>
      <c r="B53" s="15">
        <f>IFERROR(B52/(B48+B49),0)</f>
        <v>0</v>
      </c>
      <c r="C53" s="16" t="s">
        <v>31</v>
      </c>
      <c r="D53" s="261" t="str">
        <f>'BMW - Workings'!J5</f>
        <v>Not Applicable</v>
      </c>
      <c r="E53" s="261"/>
      <c r="F53" s="196"/>
      <c r="G53" s="15"/>
    </row>
    <row r="54" spans="1:252" ht="48.75" customHeight="1" x14ac:dyDescent="0.25">
      <c r="A54" s="26" t="str">
        <f>IF(D53="Unsatisfactory","You must provide a comment to explain this rating",IF(D53="Excellent","You must provide a comment to explain this rating","Comments"))</f>
        <v>Comments</v>
      </c>
      <c r="B54" s="271"/>
      <c r="C54" s="252"/>
      <c r="D54" s="252"/>
      <c r="E54" s="252"/>
      <c r="F54" s="252"/>
      <c r="G54" s="252"/>
      <c r="H54" s="24"/>
      <c r="I54" s="24"/>
      <c r="J54" s="24"/>
    </row>
    <row r="55" spans="1:252" ht="19.5" customHeight="1" x14ac:dyDescent="0.25">
      <c r="A55" s="250" t="s">
        <v>19</v>
      </c>
      <c r="B55" s="40" t="s">
        <v>6</v>
      </c>
      <c r="C55" s="40" t="s">
        <v>24</v>
      </c>
      <c r="D55" s="40" t="s">
        <v>23</v>
      </c>
      <c r="E55" s="40" t="s">
        <v>204</v>
      </c>
      <c r="F55" s="40" t="s">
        <v>16</v>
      </c>
      <c r="G55" s="40" t="s">
        <v>25</v>
      </c>
    </row>
    <row r="56" spans="1:252" x14ac:dyDescent="0.25">
      <c r="A56" s="251"/>
      <c r="B56" s="41">
        <v>1</v>
      </c>
      <c r="C56" s="41">
        <v>2</v>
      </c>
      <c r="D56" s="41">
        <v>3</v>
      </c>
      <c r="E56" s="41">
        <v>4</v>
      </c>
      <c r="F56" s="41">
        <v>5</v>
      </c>
      <c r="G56" s="41">
        <v>0</v>
      </c>
    </row>
    <row r="57" spans="1:252" ht="16.7" customHeight="1" x14ac:dyDescent="0.25">
      <c r="A57" s="17" t="s">
        <v>264</v>
      </c>
      <c r="B57" s="28"/>
      <c r="C57" s="28"/>
      <c r="D57" s="28"/>
      <c r="E57" s="28"/>
      <c r="F57" s="28"/>
      <c r="G57" s="28"/>
      <c r="H57" s="24"/>
      <c r="I57" s="24"/>
      <c r="J57" s="24"/>
      <c r="K57" s="12" t="str">
        <f>'BMW - Workings'!P9</f>
        <v>Check Error</v>
      </c>
      <c r="L57" s="12">
        <f>'BMW - Workings'!R9</f>
        <v>0</v>
      </c>
      <c r="M57" s="12">
        <f>'BMW - Workings'!S9</f>
        <v>0</v>
      </c>
      <c r="N57" s="12">
        <f>'BMW - Workings'!T9</f>
        <v>0</v>
      </c>
      <c r="O57" s="12">
        <f>'BMW - Workings'!U9</f>
        <v>0</v>
      </c>
      <c r="P57" s="12">
        <f>'BMW - Workings'!V9</f>
        <v>0</v>
      </c>
      <c r="Q57" s="12">
        <f>'BMW - Workings'!W9</f>
        <v>0</v>
      </c>
      <c r="R57" s="12">
        <f>'BMW - Workings'!X9</f>
        <v>0</v>
      </c>
      <c r="S57" s="12">
        <f>'BMW - Workings'!Y9</f>
        <v>0</v>
      </c>
      <c r="T57" s="12">
        <f>'BMW - Workings'!Z9</f>
        <v>0</v>
      </c>
      <c r="U57" s="12">
        <f>'BMW - Workings'!AA9</f>
        <v>0</v>
      </c>
      <c r="V57" s="12">
        <f>'BMW - Workings'!AB9</f>
        <v>0</v>
      </c>
      <c r="W57" s="12">
        <f>'BMW - Workings'!AC9</f>
        <v>0</v>
      </c>
      <c r="X57" s="12">
        <f>'BMW - Workings'!AD9</f>
        <v>0</v>
      </c>
      <c r="Y57" s="12">
        <f>'BMW - Workings'!AE9</f>
        <v>0</v>
      </c>
      <c r="Z57" s="12">
        <f>'BMW - Workings'!AF9</f>
        <v>0</v>
      </c>
      <c r="AA57" s="12">
        <f>'BMW - Workings'!AG9</f>
        <v>0</v>
      </c>
      <c r="AB57" s="12">
        <f>'BMW - Workings'!AH9</f>
        <v>0</v>
      </c>
      <c r="AC57" s="12">
        <f>'BMW - Workings'!AI9</f>
        <v>0</v>
      </c>
      <c r="AD57" s="12">
        <f>'BMW - Workings'!AJ9</f>
        <v>0</v>
      </c>
      <c r="AE57" s="12">
        <f>'BMW - Workings'!AK9</f>
        <v>0</v>
      </c>
      <c r="AF57" s="12">
        <f>'BMW - Workings'!AL9</f>
        <v>0</v>
      </c>
      <c r="AG57" s="12">
        <f>'BMW - Workings'!AM9</f>
        <v>0</v>
      </c>
      <c r="AH57" s="12">
        <f>'BMW - Workings'!AN9</f>
        <v>0</v>
      </c>
      <c r="AI57" s="12">
        <f>'BMW - Workings'!AO9</f>
        <v>0</v>
      </c>
      <c r="AJ57" s="12">
        <f>'BMW - Workings'!AP9</f>
        <v>0</v>
      </c>
      <c r="AK57" s="12">
        <f>'BMW - Workings'!AQ9</f>
        <v>0</v>
      </c>
      <c r="AL57" s="12">
        <f>'BMW - Workings'!AR9</f>
        <v>0</v>
      </c>
      <c r="AM57" s="12">
        <f>'BMW - Workings'!AS9</f>
        <v>0</v>
      </c>
      <c r="AN57" s="12">
        <f>'BMW - Workings'!AT9</f>
        <v>0</v>
      </c>
      <c r="AO57" s="12">
        <f>'BMW - Workings'!AU9</f>
        <v>0</v>
      </c>
      <c r="AP57" s="12">
        <f>'BMW - Workings'!AV9</f>
        <v>0</v>
      </c>
      <c r="AQ57" s="12">
        <f>'BMW - Workings'!AW9</f>
        <v>0</v>
      </c>
      <c r="AR57" s="12">
        <f>'BMW - Workings'!AX9</f>
        <v>0</v>
      </c>
      <c r="AS57" s="12">
        <f>'BMW - Workings'!AY9</f>
        <v>0</v>
      </c>
      <c r="AT57" s="12">
        <f>'BMW - Workings'!AZ9</f>
        <v>0</v>
      </c>
      <c r="AU57" s="12">
        <f>'BMW - Workings'!BA9</f>
        <v>0</v>
      </c>
      <c r="AV57" s="12">
        <f>'BMW - Workings'!BB9</f>
        <v>0</v>
      </c>
      <c r="AW57" s="12">
        <f>'BMW - Workings'!BC9</f>
        <v>0</v>
      </c>
      <c r="AX57" s="12">
        <f>'BMW - Workings'!BD9</f>
        <v>0</v>
      </c>
      <c r="AY57" s="12">
        <f>'BMW - Workings'!BE9</f>
        <v>0</v>
      </c>
      <c r="AZ57" s="12">
        <f>'BMW - Workings'!BF9</f>
        <v>0</v>
      </c>
      <c r="BA57" s="12">
        <f>'BMW - Workings'!BG9</f>
        <v>0</v>
      </c>
      <c r="BB57" s="12">
        <f>'BMW - Workings'!BH9</f>
        <v>0</v>
      </c>
      <c r="BC57" s="12">
        <f>'BMW - Workings'!BI9</f>
        <v>0</v>
      </c>
      <c r="BD57" s="12">
        <f>'BMW - Workings'!BJ9</f>
        <v>0</v>
      </c>
      <c r="BE57" s="12">
        <f>'BMW - Workings'!BK9</f>
        <v>0</v>
      </c>
      <c r="BF57" s="12">
        <f>'BMW - Workings'!BL9</f>
        <v>0</v>
      </c>
      <c r="BG57" s="12">
        <f>'BMW - Workings'!BM9</f>
        <v>0</v>
      </c>
      <c r="BH57" s="12">
        <f>'BMW - Workings'!BN9</f>
        <v>0</v>
      </c>
      <c r="BI57" s="12">
        <f>'BMW - Workings'!BO9</f>
        <v>0</v>
      </c>
      <c r="BJ57" s="12">
        <f>'BMW - Workings'!BP9</f>
        <v>0</v>
      </c>
      <c r="BK57" s="12">
        <f>'BMW - Workings'!BQ9</f>
        <v>0</v>
      </c>
      <c r="BL57" s="12">
        <f>'BMW - Workings'!BR9</f>
        <v>0</v>
      </c>
      <c r="BM57" s="12">
        <f>'BMW - Workings'!BS9</f>
        <v>0</v>
      </c>
      <c r="BN57" s="12">
        <f>'BMW - Workings'!BT9</f>
        <v>0</v>
      </c>
      <c r="BO57" s="12">
        <f>'BMW - Workings'!BU9</f>
        <v>0</v>
      </c>
      <c r="BP57" s="12">
        <f>'BMW - Workings'!BV9</f>
        <v>0</v>
      </c>
      <c r="BQ57" s="12">
        <f>'BMW - Workings'!BW9</f>
        <v>0</v>
      </c>
      <c r="BR57" s="12">
        <f>'BMW - Workings'!BX9</f>
        <v>0</v>
      </c>
      <c r="BS57" s="12">
        <f>'BMW - Workings'!BY9</f>
        <v>0</v>
      </c>
      <c r="BT57" s="12">
        <f>'BMW - Workings'!BZ9</f>
        <v>0</v>
      </c>
      <c r="BU57" s="12">
        <f>'BMW - Workings'!CA9</f>
        <v>0</v>
      </c>
      <c r="BV57" s="12">
        <f>'BMW - Workings'!CB9</f>
        <v>0</v>
      </c>
      <c r="BW57" s="12">
        <f>'BMW - Workings'!CC9</f>
        <v>0</v>
      </c>
      <c r="BX57" s="12">
        <f>'BMW - Workings'!CD9</f>
        <v>0</v>
      </c>
      <c r="BY57" s="12">
        <f>'BMW - Workings'!CE9</f>
        <v>0</v>
      </c>
      <c r="BZ57" s="12">
        <f>'BMW - Workings'!CF9</f>
        <v>0</v>
      </c>
      <c r="CA57" s="12">
        <f>'BMW - Workings'!CG9</f>
        <v>0</v>
      </c>
      <c r="CB57" s="12">
        <f>'BMW - Workings'!CH9</f>
        <v>0</v>
      </c>
      <c r="CC57" s="12">
        <f>'BMW - Workings'!CI9</f>
        <v>0</v>
      </c>
      <c r="CD57" s="12">
        <f>'BMW - Workings'!CJ9</f>
        <v>0</v>
      </c>
      <c r="CE57" s="12">
        <f>'BMW - Workings'!CK9</f>
        <v>0</v>
      </c>
      <c r="CF57" s="12">
        <f>'BMW - Workings'!CL9</f>
        <v>0</v>
      </c>
      <c r="CG57" s="12">
        <f>'BMW - Workings'!CM9</f>
        <v>0</v>
      </c>
      <c r="CH57" s="12">
        <f>'BMW - Workings'!CN9</f>
        <v>0</v>
      </c>
      <c r="CI57" s="12">
        <f>'BMW - Workings'!CO9</f>
        <v>0</v>
      </c>
      <c r="CJ57" s="12">
        <f>'BMW - Workings'!CP9</f>
        <v>0</v>
      </c>
      <c r="CK57" s="12">
        <f>'BMW - Workings'!CQ9</f>
        <v>0</v>
      </c>
      <c r="CL57" s="12">
        <f>'BMW - Workings'!CR9</f>
        <v>0</v>
      </c>
      <c r="CM57" s="12">
        <f>'BMW - Workings'!CS9</f>
        <v>0</v>
      </c>
      <c r="CN57" s="12">
        <f>'BMW - Workings'!CT9</f>
        <v>0</v>
      </c>
      <c r="CO57" s="12">
        <f>'BMW - Workings'!CU9</f>
        <v>0</v>
      </c>
      <c r="CP57" s="12">
        <f>'BMW - Workings'!CV9</f>
        <v>0</v>
      </c>
      <c r="CQ57" s="12">
        <f>'BMW - Workings'!CW9</f>
        <v>0</v>
      </c>
      <c r="CR57" s="12">
        <f>'BMW - Workings'!CX9</f>
        <v>0</v>
      </c>
      <c r="CS57" s="12">
        <f>'BMW - Workings'!CY9</f>
        <v>0</v>
      </c>
      <c r="CT57" s="12">
        <f>'BMW - Workings'!CZ9</f>
        <v>0</v>
      </c>
      <c r="CU57" s="12">
        <f>'BMW - Workings'!DA9</f>
        <v>0</v>
      </c>
      <c r="CV57" s="12">
        <f>'BMW - Workings'!DB9</f>
        <v>0</v>
      </c>
      <c r="CW57" s="12">
        <f>'BMW - Workings'!DC9</f>
        <v>0</v>
      </c>
      <c r="CX57" s="12">
        <f>'BMW - Workings'!DD9</f>
        <v>0</v>
      </c>
      <c r="CY57" s="12">
        <f>'BMW - Workings'!DE9</f>
        <v>0</v>
      </c>
      <c r="CZ57" s="12">
        <f>'BMW - Workings'!DF9</f>
        <v>0</v>
      </c>
      <c r="DA57" s="12">
        <f>'BMW - Workings'!DG9</f>
        <v>0</v>
      </c>
      <c r="DB57" s="12">
        <f>'BMW - Workings'!DH9</f>
        <v>0</v>
      </c>
      <c r="DC57" s="12">
        <f>'BMW - Workings'!DI9</f>
        <v>0</v>
      </c>
      <c r="DD57" s="12">
        <f>'BMW - Workings'!DJ9</f>
        <v>0</v>
      </c>
      <c r="DE57" s="12">
        <f>'BMW - Workings'!DK9</f>
        <v>0</v>
      </c>
      <c r="DF57" s="12">
        <f>'BMW - Workings'!DL9</f>
        <v>0</v>
      </c>
      <c r="DG57" s="12">
        <f>'BMW - Workings'!DM9</f>
        <v>0</v>
      </c>
      <c r="DH57" s="12">
        <f>'BMW - Workings'!DN9</f>
        <v>0</v>
      </c>
      <c r="DI57" s="12">
        <f>'BMW - Workings'!DO9</f>
        <v>0</v>
      </c>
      <c r="DJ57" s="12">
        <f>'BMW - Workings'!DP9</f>
        <v>0</v>
      </c>
      <c r="DK57" s="12">
        <f>'BMW - Workings'!DQ9</f>
        <v>0</v>
      </c>
      <c r="DL57" s="12">
        <f>'BMW - Workings'!DR9</f>
        <v>0</v>
      </c>
      <c r="DM57" s="12">
        <f>'BMW - Workings'!DS9</f>
        <v>0</v>
      </c>
      <c r="DN57" s="12">
        <f>'BMW - Workings'!DT9</f>
        <v>0</v>
      </c>
      <c r="DO57" s="12">
        <f>'BMW - Workings'!DU9</f>
        <v>0</v>
      </c>
      <c r="DP57" s="12">
        <f>'BMW - Workings'!DV9</f>
        <v>0</v>
      </c>
      <c r="DQ57" s="12">
        <f>'BMW - Workings'!DW9</f>
        <v>0</v>
      </c>
      <c r="DR57" s="12">
        <f>'BMW - Workings'!DX9</f>
        <v>0</v>
      </c>
      <c r="DS57" s="12">
        <f>'BMW - Workings'!DY9</f>
        <v>0</v>
      </c>
      <c r="DT57" s="12">
        <f>'BMW - Workings'!DZ9</f>
        <v>0</v>
      </c>
      <c r="DU57" s="12">
        <f>'BMW - Workings'!EA9</f>
        <v>0</v>
      </c>
      <c r="DV57" s="12">
        <f>'BMW - Workings'!EB9</f>
        <v>0</v>
      </c>
      <c r="DW57" s="12">
        <f>'BMW - Workings'!EC9</f>
        <v>0</v>
      </c>
      <c r="DX57" s="12">
        <f>'BMW - Workings'!ED9</f>
        <v>0</v>
      </c>
      <c r="DY57" s="12">
        <f>'BMW - Workings'!EE9</f>
        <v>0</v>
      </c>
      <c r="DZ57" s="12">
        <f>'BMW - Workings'!EF9</f>
        <v>0</v>
      </c>
      <c r="EA57" s="12">
        <f>'BMW - Workings'!EG9</f>
        <v>0</v>
      </c>
      <c r="EB57" s="12">
        <f>'BMW - Workings'!EH9</f>
        <v>0</v>
      </c>
      <c r="EC57" s="12">
        <f>'BMW - Workings'!EI9</f>
        <v>0</v>
      </c>
      <c r="ED57" s="12">
        <f>'BMW - Workings'!EJ9</f>
        <v>0</v>
      </c>
      <c r="EE57" s="12">
        <f>'BMW - Workings'!EK9</f>
        <v>0</v>
      </c>
      <c r="EF57" s="12">
        <f>'BMW - Workings'!EL9</f>
        <v>0</v>
      </c>
      <c r="EG57" s="12">
        <f>'BMW - Workings'!EM9</f>
        <v>0</v>
      </c>
      <c r="EH57" s="12">
        <f>'BMW - Workings'!EN9</f>
        <v>0</v>
      </c>
      <c r="EI57" s="12">
        <f>'BMW - Workings'!EO9</f>
        <v>0</v>
      </c>
      <c r="EJ57" s="12">
        <f>'BMW - Workings'!EP9</f>
        <v>0</v>
      </c>
      <c r="EK57" s="12">
        <f>'BMW - Workings'!EQ9</f>
        <v>0</v>
      </c>
      <c r="EL57" s="12">
        <f>'BMW - Workings'!ER9</f>
        <v>0</v>
      </c>
      <c r="EM57" s="12">
        <f>'BMW - Workings'!ES9</f>
        <v>0</v>
      </c>
      <c r="EN57" s="12">
        <f>'BMW - Workings'!ET9</f>
        <v>0</v>
      </c>
      <c r="EO57" s="12">
        <f>'BMW - Workings'!EU9</f>
        <v>0</v>
      </c>
      <c r="EP57" s="12">
        <f>'BMW - Workings'!EV9</f>
        <v>0</v>
      </c>
      <c r="EQ57" s="12">
        <f>'BMW - Workings'!EW9</f>
        <v>0</v>
      </c>
      <c r="ER57" s="12">
        <f>'BMW - Workings'!EX9</f>
        <v>0</v>
      </c>
      <c r="ES57" s="12">
        <f>'BMW - Workings'!EY9</f>
        <v>0</v>
      </c>
      <c r="ET57" s="12">
        <f>'BMW - Workings'!EZ9</f>
        <v>0</v>
      </c>
      <c r="EU57" s="12">
        <f>'BMW - Workings'!FA9</f>
        <v>0</v>
      </c>
      <c r="EV57" s="12">
        <f>'BMW - Workings'!FB9</f>
        <v>0</v>
      </c>
      <c r="EW57" s="12">
        <f>'BMW - Workings'!FC9</f>
        <v>0</v>
      </c>
      <c r="EX57" s="12">
        <f>'BMW - Workings'!FD9</f>
        <v>0</v>
      </c>
      <c r="EY57" s="12">
        <f>'BMW - Workings'!FE9</f>
        <v>0</v>
      </c>
      <c r="EZ57" s="12">
        <f>'BMW - Workings'!FF9</f>
        <v>0</v>
      </c>
      <c r="FA57" s="12">
        <f>'BMW - Workings'!FG9</f>
        <v>0</v>
      </c>
      <c r="FB57" s="12">
        <f>'BMW - Workings'!FH9</f>
        <v>0</v>
      </c>
      <c r="FC57" s="12">
        <f>'BMW - Workings'!FI9</f>
        <v>0</v>
      </c>
      <c r="FD57" s="12">
        <f>'BMW - Workings'!FJ9</f>
        <v>0</v>
      </c>
      <c r="FE57" s="12">
        <f>'BMW - Workings'!FK9</f>
        <v>0</v>
      </c>
      <c r="FF57" s="12">
        <f>'BMW - Workings'!FL9</f>
        <v>0</v>
      </c>
      <c r="FG57" s="12">
        <f>'BMW - Workings'!FM9</f>
        <v>0</v>
      </c>
      <c r="FH57" s="12">
        <f>'BMW - Workings'!FN9</f>
        <v>0</v>
      </c>
      <c r="FI57" s="12">
        <f>'BMW - Workings'!FO9</f>
        <v>0</v>
      </c>
      <c r="FJ57" s="12">
        <f>'BMW - Workings'!FP9</f>
        <v>0</v>
      </c>
      <c r="FK57" s="12">
        <f>'BMW - Workings'!FQ9</f>
        <v>0</v>
      </c>
      <c r="FL57" s="12">
        <f>'BMW - Workings'!FR9</f>
        <v>0</v>
      </c>
      <c r="FM57" s="12">
        <f>'BMW - Workings'!FS9</f>
        <v>0</v>
      </c>
      <c r="FN57" s="12">
        <f>'BMW - Workings'!FT9</f>
        <v>0</v>
      </c>
      <c r="FO57" s="12">
        <f>'BMW - Workings'!FU9</f>
        <v>0</v>
      </c>
      <c r="FP57" s="12">
        <f>'BMW - Workings'!FV9</f>
        <v>0</v>
      </c>
      <c r="FQ57" s="12">
        <f>'BMW - Workings'!FW9</f>
        <v>0</v>
      </c>
      <c r="FR57" s="12">
        <f>'BMW - Workings'!FX9</f>
        <v>0</v>
      </c>
      <c r="FS57" s="12">
        <f>'BMW - Workings'!FY9</f>
        <v>0</v>
      </c>
      <c r="FT57" s="12">
        <f>'BMW - Workings'!FZ9</f>
        <v>0</v>
      </c>
      <c r="FU57" s="12">
        <f>'BMW - Workings'!GA9</f>
        <v>0</v>
      </c>
      <c r="FV57" s="12">
        <f>'BMW - Workings'!GB9</f>
        <v>0</v>
      </c>
      <c r="FW57" s="12">
        <f>'BMW - Workings'!GC9</f>
        <v>0</v>
      </c>
      <c r="FX57" s="12">
        <f>'BMW - Workings'!GD9</f>
        <v>0</v>
      </c>
      <c r="FY57" s="12">
        <f>'BMW - Workings'!GE9</f>
        <v>0</v>
      </c>
      <c r="FZ57" s="12">
        <f>'BMW - Workings'!GF9</f>
        <v>0</v>
      </c>
      <c r="GA57" s="12">
        <f>'BMW - Workings'!GG9</f>
        <v>0</v>
      </c>
      <c r="GB57" s="12">
        <f>'BMW - Workings'!GH9</f>
        <v>0</v>
      </c>
      <c r="GC57" s="12">
        <f>'BMW - Workings'!GI9</f>
        <v>0</v>
      </c>
      <c r="GD57" s="12">
        <f>'BMW - Workings'!GJ9</f>
        <v>0</v>
      </c>
      <c r="GE57" s="12">
        <f>'BMW - Workings'!GK9</f>
        <v>0</v>
      </c>
      <c r="GF57" s="12">
        <f>'BMW - Workings'!GL9</f>
        <v>0</v>
      </c>
      <c r="GG57" s="12">
        <f>'BMW - Workings'!GM9</f>
        <v>0</v>
      </c>
      <c r="GH57" s="12">
        <f>'BMW - Workings'!GN9</f>
        <v>0</v>
      </c>
      <c r="GI57" s="12">
        <f>'BMW - Workings'!GO9</f>
        <v>0</v>
      </c>
      <c r="GJ57" s="12">
        <f>'BMW - Workings'!GP9</f>
        <v>0</v>
      </c>
      <c r="GK57" s="12">
        <f>'BMW - Workings'!GQ9</f>
        <v>0</v>
      </c>
      <c r="GL57" s="12">
        <f>'BMW - Workings'!GR9</f>
        <v>0</v>
      </c>
      <c r="GM57" s="12">
        <f>'BMW - Workings'!GS9</f>
        <v>0</v>
      </c>
      <c r="GN57" s="12">
        <f>'BMW - Workings'!GT9</f>
        <v>0</v>
      </c>
      <c r="GO57" s="12">
        <f>'BMW - Workings'!GU9</f>
        <v>0</v>
      </c>
      <c r="GP57" s="12">
        <f>'BMW - Workings'!GV9</f>
        <v>0</v>
      </c>
      <c r="GQ57" s="12">
        <f>'BMW - Workings'!GW9</f>
        <v>0</v>
      </c>
      <c r="GR57" s="12">
        <f>'BMW - Workings'!GX9</f>
        <v>0</v>
      </c>
      <c r="GS57" s="12">
        <f>'BMW - Workings'!GY9</f>
        <v>0</v>
      </c>
      <c r="GT57" s="12">
        <f>'BMW - Workings'!GZ9</f>
        <v>0</v>
      </c>
      <c r="GU57" s="12">
        <f>'BMW - Workings'!HA9</f>
        <v>0</v>
      </c>
      <c r="GV57" s="12">
        <f>'BMW - Workings'!HB9</f>
        <v>0</v>
      </c>
      <c r="GW57" s="12">
        <f>'BMW - Workings'!HC9</f>
        <v>0</v>
      </c>
      <c r="GX57" s="12">
        <f>'BMW - Workings'!HD9</f>
        <v>0</v>
      </c>
      <c r="GY57" s="12">
        <f>'BMW - Workings'!HE9</f>
        <v>0</v>
      </c>
      <c r="GZ57" s="12">
        <f>'BMW - Workings'!HF9</f>
        <v>0</v>
      </c>
      <c r="HA57" s="12">
        <f>'BMW - Workings'!HG9</f>
        <v>0</v>
      </c>
      <c r="HB57" s="12">
        <f>'BMW - Workings'!HH9</f>
        <v>0</v>
      </c>
      <c r="HC57" s="12">
        <f>'BMW - Workings'!HI9</f>
        <v>0</v>
      </c>
      <c r="HD57" s="12">
        <f>'BMW - Workings'!HJ9</f>
        <v>0</v>
      </c>
      <c r="HE57" s="12">
        <f>'BMW - Workings'!HK9</f>
        <v>0</v>
      </c>
      <c r="HF57" s="12">
        <f>'BMW - Workings'!HL9</f>
        <v>0</v>
      </c>
      <c r="HG57" s="12">
        <f>'BMW - Workings'!HM9</f>
        <v>0</v>
      </c>
      <c r="HH57" s="12">
        <f>'BMW - Workings'!HN9</f>
        <v>0</v>
      </c>
      <c r="HI57" s="12">
        <f>'BMW - Workings'!HO9</f>
        <v>0</v>
      </c>
      <c r="HJ57" s="12">
        <f>'BMW - Workings'!HP9</f>
        <v>0</v>
      </c>
      <c r="HK57" s="12">
        <f>'BMW - Workings'!HQ9</f>
        <v>0</v>
      </c>
      <c r="HL57" s="12">
        <f>'BMW - Workings'!HR9</f>
        <v>0</v>
      </c>
      <c r="HM57" s="12">
        <f>'BMW - Workings'!HS9</f>
        <v>0</v>
      </c>
      <c r="HN57" s="12">
        <f>'BMW - Workings'!HT9</f>
        <v>0</v>
      </c>
      <c r="HO57" s="12">
        <f>'BMW - Workings'!HU9</f>
        <v>0</v>
      </c>
      <c r="HP57" s="12">
        <f>'BMW - Workings'!HV9</f>
        <v>0</v>
      </c>
      <c r="HQ57" s="12">
        <f>'BMW - Workings'!HW9</f>
        <v>0</v>
      </c>
      <c r="HR57" s="12">
        <f>'BMW - Workings'!HX9</f>
        <v>0</v>
      </c>
      <c r="HS57" s="12">
        <f>'BMW - Workings'!HY9</f>
        <v>0</v>
      </c>
      <c r="HT57" s="12">
        <f>'BMW - Workings'!HZ9</f>
        <v>0</v>
      </c>
      <c r="HU57" s="12">
        <f>'BMW - Workings'!IA9</f>
        <v>0</v>
      </c>
      <c r="HV57" s="12">
        <f>'BMW - Workings'!IB9</f>
        <v>0</v>
      </c>
      <c r="HW57" s="12">
        <f>'BMW - Workings'!IC9</f>
        <v>0</v>
      </c>
      <c r="HX57" s="12">
        <f>'BMW - Workings'!ID9</f>
        <v>0</v>
      </c>
      <c r="HY57" s="12">
        <f>'BMW - Workings'!IE9</f>
        <v>0</v>
      </c>
      <c r="HZ57" s="12">
        <f>'BMW - Workings'!IF9</f>
        <v>0</v>
      </c>
      <c r="IA57" s="12">
        <f>'BMW - Workings'!IG9</f>
        <v>0</v>
      </c>
      <c r="IB57" s="12">
        <f>'BMW - Workings'!IH9</f>
        <v>0</v>
      </c>
      <c r="IC57" s="12">
        <f>'BMW - Workings'!II9</f>
        <v>0</v>
      </c>
      <c r="ID57" s="12">
        <f>'BMW - Workings'!IJ9</f>
        <v>0</v>
      </c>
      <c r="IE57" s="12">
        <f>'BMW - Workings'!IK9</f>
        <v>0</v>
      </c>
      <c r="IF57" s="12">
        <f>'BMW - Workings'!IL9</f>
        <v>0</v>
      </c>
      <c r="IG57" s="12">
        <f>'BMW - Workings'!IM9</f>
        <v>0</v>
      </c>
      <c r="IH57" s="12">
        <f>'BMW - Workings'!IN9</f>
        <v>0</v>
      </c>
      <c r="II57" s="12">
        <f>'BMW - Workings'!IO9</f>
        <v>0</v>
      </c>
      <c r="IJ57" s="12">
        <f>'BMW - Workings'!IP9</f>
        <v>0</v>
      </c>
      <c r="IK57" s="12">
        <f>'BMW - Workings'!IQ9</f>
        <v>0</v>
      </c>
      <c r="IL57" s="12">
        <f>'BMW - Workings'!IR9</f>
        <v>0</v>
      </c>
      <c r="IM57" s="12">
        <f>'BMW - Workings'!IS9</f>
        <v>0</v>
      </c>
      <c r="IN57" s="12">
        <f>'BMW - Workings'!IT9</f>
        <v>0</v>
      </c>
      <c r="IO57" s="12">
        <f>'BMW - Workings'!IU9</f>
        <v>0</v>
      </c>
      <c r="IP57" s="12" t="e">
        <f>'BMW - Workings'!#REF!</f>
        <v>#REF!</v>
      </c>
      <c r="IQ57" s="12" t="e">
        <f>'BMW - Workings'!#REF!</f>
        <v>#REF!</v>
      </c>
      <c r="IR57" s="12" t="e">
        <f>'BMW - Workings'!#REF!</f>
        <v>#REF!</v>
      </c>
    </row>
    <row r="58" spans="1:252" ht="30" x14ac:dyDescent="0.25">
      <c r="A58" s="17" t="s">
        <v>265</v>
      </c>
      <c r="B58" s="28"/>
      <c r="C58" s="28"/>
      <c r="D58" s="28"/>
      <c r="E58" s="28"/>
      <c r="F58" s="28"/>
      <c r="G58" s="28"/>
      <c r="K58" s="12" t="str">
        <f>'BMW - Workings'!P11</f>
        <v>Check Error</v>
      </c>
      <c r="L58" s="12">
        <f>'BMW - Workings'!R11</f>
        <v>0</v>
      </c>
      <c r="M58" s="12">
        <f>'BMW - Workings'!S11</f>
        <v>0</v>
      </c>
      <c r="N58" s="12">
        <f>'BMW - Workings'!T11</f>
        <v>0</v>
      </c>
      <c r="O58" s="12">
        <f>'BMW - Workings'!U11</f>
        <v>0</v>
      </c>
      <c r="P58" s="12">
        <f>'BMW - Workings'!V11</f>
        <v>0</v>
      </c>
      <c r="Q58" s="12">
        <f>'BMW - Workings'!W11</f>
        <v>0</v>
      </c>
      <c r="R58" s="12">
        <f>'BMW - Workings'!X11</f>
        <v>0</v>
      </c>
      <c r="S58" s="12">
        <f>'BMW - Workings'!Y11</f>
        <v>0</v>
      </c>
      <c r="T58" s="12">
        <f>'BMW - Workings'!Z11</f>
        <v>0</v>
      </c>
      <c r="U58" s="12">
        <f>'BMW - Workings'!AA11</f>
        <v>0</v>
      </c>
      <c r="V58" s="12">
        <f>'BMW - Workings'!AB11</f>
        <v>0</v>
      </c>
      <c r="W58" s="12">
        <f>'BMW - Workings'!AC11</f>
        <v>0</v>
      </c>
      <c r="X58" s="12">
        <f>'BMW - Workings'!AD11</f>
        <v>0</v>
      </c>
      <c r="Y58" s="12">
        <f>'BMW - Workings'!AE11</f>
        <v>0</v>
      </c>
      <c r="Z58" s="12">
        <f>'BMW - Workings'!AF11</f>
        <v>0</v>
      </c>
      <c r="AA58" s="12">
        <f>'BMW - Workings'!AG11</f>
        <v>0</v>
      </c>
      <c r="AB58" s="12">
        <f>'BMW - Workings'!AH11</f>
        <v>0</v>
      </c>
      <c r="AC58" s="12">
        <f>'BMW - Workings'!AI11</f>
        <v>0</v>
      </c>
      <c r="AD58" s="12">
        <f>'BMW - Workings'!AJ11</f>
        <v>0</v>
      </c>
      <c r="AE58" s="12">
        <f>'BMW - Workings'!AK11</f>
        <v>0</v>
      </c>
      <c r="AF58" s="12">
        <f>'BMW - Workings'!AL11</f>
        <v>0</v>
      </c>
      <c r="AG58" s="12">
        <f>'BMW - Workings'!AM11</f>
        <v>0</v>
      </c>
      <c r="AH58" s="12">
        <f>'BMW - Workings'!AN11</f>
        <v>0</v>
      </c>
      <c r="AI58" s="12">
        <f>'BMW - Workings'!AO11</f>
        <v>0</v>
      </c>
      <c r="AJ58" s="12">
        <f>'BMW - Workings'!AP11</f>
        <v>0</v>
      </c>
      <c r="AK58" s="12">
        <f>'BMW - Workings'!AQ11</f>
        <v>0</v>
      </c>
      <c r="AL58" s="12">
        <f>'BMW - Workings'!AR11</f>
        <v>0</v>
      </c>
      <c r="AM58" s="12">
        <f>'BMW - Workings'!AS11</f>
        <v>0</v>
      </c>
      <c r="AN58" s="12">
        <f>'BMW - Workings'!AT11</f>
        <v>0</v>
      </c>
      <c r="AO58" s="12">
        <f>'BMW - Workings'!AU11</f>
        <v>0</v>
      </c>
      <c r="AP58" s="12">
        <f>'BMW - Workings'!AV11</f>
        <v>0</v>
      </c>
      <c r="AQ58" s="12">
        <f>'BMW - Workings'!AW11</f>
        <v>0</v>
      </c>
      <c r="AR58" s="12">
        <f>'BMW - Workings'!AX11</f>
        <v>0</v>
      </c>
      <c r="AS58" s="12">
        <f>'BMW - Workings'!AY11</f>
        <v>0</v>
      </c>
      <c r="AT58" s="12">
        <f>'BMW - Workings'!AZ11</f>
        <v>0</v>
      </c>
      <c r="AU58" s="12">
        <f>'BMW - Workings'!BA11</f>
        <v>0</v>
      </c>
      <c r="AV58" s="12">
        <f>'BMW - Workings'!BB11</f>
        <v>0</v>
      </c>
      <c r="AW58" s="12">
        <f>'BMW - Workings'!BC11</f>
        <v>0</v>
      </c>
      <c r="AX58" s="12">
        <f>'BMW - Workings'!BD11</f>
        <v>0</v>
      </c>
      <c r="AY58" s="12">
        <f>'BMW - Workings'!BE11</f>
        <v>0</v>
      </c>
      <c r="AZ58" s="12">
        <f>'BMW - Workings'!BF11</f>
        <v>0</v>
      </c>
      <c r="BA58" s="12">
        <f>'BMW - Workings'!BG11</f>
        <v>0</v>
      </c>
      <c r="BB58" s="12">
        <f>'BMW - Workings'!BH11</f>
        <v>0</v>
      </c>
      <c r="BC58" s="12">
        <f>'BMW - Workings'!BI11</f>
        <v>0</v>
      </c>
      <c r="BD58" s="12">
        <f>'BMW - Workings'!BJ11</f>
        <v>0</v>
      </c>
      <c r="BE58" s="12">
        <f>'BMW - Workings'!BK11</f>
        <v>0</v>
      </c>
      <c r="BF58" s="12">
        <f>'BMW - Workings'!BL11</f>
        <v>0</v>
      </c>
      <c r="BG58" s="12">
        <f>'BMW - Workings'!BM11</f>
        <v>0</v>
      </c>
      <c r="BH58" s="12">
        <f>'BMW - Workings'!BN11</f>
        <v>0</v>
      </c>
      <c r="BI58" s="12">
        <f>'BMW - Workings'!BO11</f>
        <v>0</v>
      </c>
      <c r="BJ58" s="12">
        <f>'BMW - Workings'!BP11</f>
        <v>0</v>
      </c>
      <c r="BK58" s="12">
        <f>'BMW - Workings'!BQ11</f>
        <v>0</v>
      </c>
      <c r="BL58" s="12">
        <f>'BMW - Workings'!BR11</f>
        <v>0</v>
      </c>
      <c r="BM58" s="12">
        <f>'BMW - Workings'!BS11</f>
        <v>0</v>
      </c>
      <c r="BN58" s="12">
        <f>'BMW - Workings'!BT11</f>
        <v>0</v>
      </c>
      <c r="BO58" s="12">
        <f>'BMW - Workings'!BU11</f>
        <v>0</v>
      </c>
      <c r="BP58" s="12">
        <f>'BMW - Workings'!BV11</f>
        <v>0</v>
      </c>
      <c r="BQ58" s="12">
        <f>'BMW - Workings'!BW11</f>
        <v>0</v>
      </c>
      <c r="BR58" s="12">
        <f>'BMW - Workings'!BX11</f>
        <v>0</v>
      </c>
      <c r="BS58" s="12">
        <f>'BMW - Workings'!BY11</f>
        <v>0</v>
      </c>
      <c r="BT58" s="12">
        <f>'BMW - Workings'!BZ11</f>
        <v>0</v>
      </c>
      <c r="BU58" s="12">
        <f>'BMW - Workings'!CA11</f>
        <v>0</v>
      </c>
      <c r="BV58" s="12">
        <f>'BMW - Workings'!CB11</f>
        <v>0</v>
      </c>
      <c r="BW58" s="12">
        <f>'BMW - Workings'!CC11</f>
        <v>0</v>
      </c>
      <c r="BX58" s="12">
        <f>'BMW - Workings'!CD11</f>
        <v>0</v>
      </c>
      <c r="BY58" s="12">
        <f>'BMW - Workings'!CE11</f>
        <v>0</v>
      </c>
      <c r="BZ58" s="12">
        <f>'BMW - Workings'!CF11</f>
        <v>0</v>
      </c>
      <c r="CA58" s="12">
        <f>'BMW - Workings'!CG11</f>
        <v>0</v>
      </c>
      <c r="CB58" s="12">
        <f>'BMW - Workings'!CH11</f>
        <v>0</v>
      </c>
      <c r="CC58" s="12">
        <f>'BMW - Workings'!CI11</f>
        <v>0</v>
      </c>
      <c r="CD58" s="12">
        <f>'BMW - Workings'!CJ11</f>
        <v>0</v>
      </c>
      <c r="CE58" s="12">
        <f>'BMW - Workings'!CK11</f>
        <v>0</v>
      </c>
      <c r="CF58" s="12">
        <f>'BMW - Workings'!CL11</f>
        <v>0</v>
      </c>
      <c r="CG58" s="12">
        <f>'BMW - Workings'!CM11</f>
        <v>0</v>
      </c>
      <c r="CH58" s="12">
        <f>'BMW - Workings'!CN11</f>
        <v>0</v>
      </c>
      <c r="CI58" s="12">
        <f>'BMW - Workings'!CO11</f>
        <v>0</v>
      </c>
      <c r="CJ58" s="12">
        <f>'BMW - Workings'!CP11</f>
        <v>0</v>
      </c>
      <c r="CK58" s="12">
        <f>'BMW - Workings'!CQ11</f>
        <v>0</v>
      </c>
      <c r="CL58" s="12">
        <f>'BMW - Workings'!CR11</f>
        <v>0</v>
      </c>
      <c r="CM58" s="12">
        <f>'BMW - Workings'!CS11</f>
        <v>0</v>
      </c>
      <c r="CN58" s="12">
        <f>'BMW - Workings'!CT11</f>
        <v>0</v>
      </c>
      <c r="CO58" s="12">
        <f>'BMW - Workings'!CU11</f>
        <v>0</v>
      </c>
      <c r="CP58" s="12">
        <f>'BMW - Workings'!CV11</f>
        <v>0</v>
      </c>
      <c r="CQ58" s="12">
        <f>'BMW - Workings'!CW11</f>
        <v>0</v>
      </c>
      <c r="CR58" s="12">
        <f>'BMW - Workings'!CX11</f>
        <v>0</v>
      </c>
      <c r="CS58" s="12">
        <f>'BMW - Workings'!CY11</f>
        <v>0</v>
      </c>
      <c r="CT58" s="12">
        <f>'BMW - Workings'!CZ11</f>
        <v>0</v>
      </c>
      <c r="CU58" s="12">
        <f>'BMW - Workings'!DA11</f>
        <v>0</v>
      </c>
      <c r="CV58" s="12">
        <f>'BMW - Workings'!DB11</f>
        <v>0</v>
      </c>
      <c r="CW58" s="12">
        <f>'BMW - Workings'!DC11</f>
        <v>0</v>
      </c>
      <c r="CX58" s="12">
        <f>'BMW - Workings'!DD11</f>
        <v>0</v>
      </c>
      <c r="CY58" s="12">
        <f>'BMW - Workings'!DE11</f>
        <v>0</v>
      </c>
      <c r="CZ58" s="12">
        <f>'BMW - Workings'!DF11</f>
        <v>0</v>
      </c>
      <c r="DA58" s="12">
        <f>'BMW - Workings'!DG11</f>
        <v>0</v>
      </c>
      <c r="DB58" s="12">
        <f>'BMW - Workings'!DH11</f>
        <v>0</v>
      </c>
      <c r="DC58" s="12">
        <f>'BMW - Workings'!DI11</f>
        <v>0</v>
      </c>
      <c r="DD58" s="12">
        <f>'BMW - Workings'!DJ11</f>
        <v>0</v>
      </c>
      <c r="DE58" s="12">
        <f>'BMW - Workings'!DK11</f>
        <v>0</v>
      </c>
      <c r="DF58" s="12">
        <f>'BMW - Workings'!DL11</f>
        <v>0</v>
      </c>
      <c r="DG58" s="12">
        <f>'BMW - Workings'!DM11</f>
        <v>0</v>
      </c>
      <c r="DH58" s="12">
        <f>'BMW - Workings'!DN11</f>
        <v>0</v>
      </c>
      <c r="DI58" s="12">
        <f>'BMW - Workings'!DO11</f>
        <v>0</v>
      </c>
      <c r="DJ58" s="12">
        <f>'BMW - Workings'!DP11</f>
        <v>0</v>
      </c>
      <c r="DK58" s="12">
        <f>'BMW - Workings'!DQ11</f>
        <v>0</v>
      </c>
      <c r="DL58" s="12">
        <f>'BMW - Workings'!DR11</f>
        <v>0</v>
      </c>
      <c r="DM58" s="12">
        <f>'BMW - Workings'!DS11</f>
        <v>0</v>
      </c>
      <c r="DN58" s="12">
        <f>'BMW - Workings'!DT11</f>
        <v>0</v>
      </c>
      <c r="DO58" s="12">
        <f>'BMW - Workings'!DU11</f>
        <v>0</v>
      </c>
      <c r="DP58" s="12">
        <f>'BMW - Workings'!DV11</f>
        <v>0</v>
      </c>
      <c r="DQ58" s="12">
        <f>'BMW - Workings'!DW11</f>
        <v>0</v>
      </c>
      <c r="DR58" s="12">
        <f>'BMW - Workings'!DX11</f>
        <v>0</v>
      </c>
      <c r="DS58" s="12">
        <f>'BMW - Workings'!DY11</f>
        <v>0</v>
      </c>
      <c r="DT58" s="12">
        <f>'BMW - Workings'!DZ11</f>
        <v>0</v>
      </c>
      <c r="DU58" s="12">
        <f>'BMW - Workings'!EA11</f>
        <v>0</v>
      </c>
      <c r="DV58" s="12">
        <f>'BMW - Workings'!EB11</f>
        <v>0</v>
      </c>
      <c r="DW58" s="12">
        <f>'BMW - Workings'!EC11</f>
        <v>0</v>
      </c>
      <c r="DX58" s="12">
        <f>'BMW - Workings'!ED11</f>
        <v>0</v>
      </c>
      <c r="DY58" s="12">
        <f>'BMW - Workings'!EE11</f>
        <v>0</v>
      </c>
      <c r="DZ58" s="12">
        <f>'BMW - Workings'!EF11</f>
        <v>0</v>
      </c>
      <c r="EA58" s="12">
        <f>'BMW - Workings'!EG11</f>
        <v>0</v>
      </c>
      <c r="EB58" s="12">
        <f>'BMW - Workings'!EH11</f>
        <v>0</v>
      </c>
      <c r="EC58" s="12">
        <f>'BMW - Workings'!EI11</f>
        <v>0</v>
      </c>
      <c r="ED58" s="12">
        <f>'BMW - Workings'!EJ11</f>
        <v>0</v>
      </c>
      <c r="EE58" s="12">
        <f>'BMW - Workings'!EK11</f>
        <v>0</v>
      </c>
      <c r="EF58" s="12">
        <f>'BMW - Workings'!EL11</f>
        <v>0</v>
      </c>
      <c r="EG58" s="12">
        <f>'BMW - Workings'!EM11</f>
        <v>0</v>
      </c>
      <c r="EH58" s="12">
        <f>'BMW - Workings'!EN11</f>
        <v>0</v>
      </c>
      <c r="EI58" s="12">
        <f>'BMW - Workings'!EO11</f>
        <v>0</v>
      </c>
      <c r="EJ58" s="12">
        <f>'BMW - Workings'!EP11</f>
        <v>0</v>
      </c>
      <c r="EK58" s="12">
        <f>'BMW - Workings'!EQ11</f>
        <v>0</v>
      </c>
      <c r="EL58" s="12">
        <f>'BMW - Workings'!ER11</f>
        <v>0</v>
      </c>
      <c r="EM58" s="12">
        <f>'BMW - Workings'!ES11</f>
        <v>0</v>
      </c>
      <c r="EN58" s="12">
        <f>'BMW - Workings'!ET11</f>
        <v>0</v>
      </c>
      <c r="EO58" s="12">
        <f>'BMW - Workings'!EU11</f>
        <v>0</v>
      </c>
      <c r="EP58" s="12">
        <f>'BMW - Workings'!EV11</f>
        <v>0</v>
      </c>
      <c r="EQ58" s="12">
        <f>'BMW - Workings'!EW11</f>
        <v>0</v>
      </c>
      <c r="ER58" s="12">
        <f>'BMW - Workings'!EX11</f>
        <v>0</v>
      </c>
      <c r="ES58" s="12">
        <f>'BMW - Workings'!EY11</f>
        <v>0</v>
      </c>
      <c r="ET58" s="12">
        <f>'BMW - Workings'!EZ11</f>
        <v>0</v>
      </c>
      <c r="EU58" s="12">
        <f>'BMW - Workings'!FA11</f>
        <v>0</v>
      </c>
      <c r="EV58" s="12">
        <f>'BMW - Workings'!FB11</f>
        <v>0</v>
      </c>
      <c r="EW58" s="12">
        <f>'BMW - Workings'!FC11</f>
        <v>0</v>
      </c>
      <c r="EX58" s="12">
        <f>'BMW - Workings'!FD11</f>
        <v>0</v>
      </c>
      <c r="EY58" s="12">
        <f>'BMW - Workings'!FE11</f>
        <v>0</v>
      </c>
      <c r="EZ58" s="12">
        <f>'BMW - Workings'!FF11</f>
        <v>0</v>
      </c>
      <c r="FA58" s="12">
        <f>'BMW - Workings'!FG11</f>
        <v>0</v>
      </c>
      <c r="FB58" s="12">
        <f>'BMW - Workings'!FH11</f>
        <v>0</v>
      </c>
      <c r="FC58" s="12">
        <f>'BMW - Workings'!FI11</f>
        <v>0</v>
      </c>
      <c r="FD58" s="12">
        <f>'BMW - Workings'!FJ11</f>
        <v>0</v>
      </c>
      <c r="FE58" s="12">
        <f>'BMW - Workings'!FK11</f>
        <v>0</v>
      </c>
      <c r="FF58" s="12">
        <f>'BMW - Workings'!FL11</f>
        <v>0</v>
      </c>
      <c r="FG58" s="12">
        <f>'BMW - Workings'!FM11</f>
        <v>0</v>
      </c>
      <c r="FH58" s="12">
        <f>'BMW - Workings'!FN11</f>
        <v>0</v>
      </c>
      <c r="FI58" s="12">
        <f>'BMW - Workings'!FO11</f>
        <v>0</v>
      </c>
      <c r="FJ58" s="12">
        <f>'BMW - Workings'!FP11</f>
        <v>0</v>
      </c>
      <c r="FK58" s="12">
        <f>'BMW - Workings'!FQ11</f>
        <v>0</v>
      </c>
      <c r="FL58" s="12">
        <f>'BMW - Workings'!FR11</f>
        <v>0</v>
      </c>
      <c r="FM58" s="12">
        <f>'BMW - Workings'!FS11</f>
        <v>0</v>
      </c>
      <c r="FN58" s="12">
        <f>'BMW - Workings'!FT11</f>
        <v>0</v>
      </c>
      <c r="FO58" s="12">
        <f>'BMW - Workings'!FU11</f>
        <v>0</v>
      </c>
      <c r="FP58" s="12">
        <f>'BMW - Workings'!FV11</f>
        <v>0</v>
      </c>
      <c r="FQ58" s="12">
        <f>'BMW - Workings'!FW11</f>
        <v>0</v>
      </c>
      <c r="FR58" s="12">
        <f>'BMW - Workings'!FX11</f>
        <v>0</v>
      </c>
      <c r="FS58" s="12">
        <f>'BMW - Workings'!FY11</f>
        <v>0</v>
      </c>
      <c r="FT58" s="12">
        <f>'BMW - Workings'!FZ11</f>
        <v>0</v>
      </c>
      <c r="FU58" s="12">
        <f>'BMW - Workings'!GA11</f>
        <v>0</v>
      </c>
      <c r="FV58" s="12">
        <f>'BMW - Workings'!GB11</f>
        <v>0</v>
      </c>
      <c r="FW58" s="12">
        <f>'BMW - Workings'!GC11</f>
        <v>0</v>
      </c>
      <c r="FX58" s="12">
        <f>'BMW - Workings'!GD11</f>
        <v>0</v>
      </c>
      <c r="FY58" s="12">
        <f>'BMW - Workings'!GE11</f>
        <v>0</v>
      </c>
      <c r="FZ58" s="12">
        <f>'BMW - Workings'!GF11</f>
        <v>0</v>
      </c>
      <c r="GA58" s="12">
        <f>'BMW - Workings'!GG11</f>
        <v>0</v>
      </c>
      <c r="GB58" s="12">
        <f>'BMW - Workings'!GH11</f>
        <v>0</v>
      </c>
      <c r="GC58" s="12">
        <f>'BMW - Workings'!GI11</f>
        <v>0</v>
      </c>
      <c r="GD58" s="12">
        <f>'BMW - Workings'!GJ11</f>
        <v>0</v>
      </c>
      <c r="GE58" s="12">
        <f>'BMW - Workings'!GK11</f>
        <v>0</v>
      </c>
      <c r="GF58" s="12">
        <f>'BMW - Workings'!GL11</f>
        <v>0</v>
      </c>
      <c r="GG58" s="12">
        <f>'BMW - Workings'!GM11</f>
        <v>0</v>
      </c>
      <c r="GH58" s="12">
        <f>'BMW - Workings'!GN11</f>
        <v>0</v>
      </c>
      <c r="GI58" s="12">
        <f>'BMW - Workings'!GO11</f>
        <v>0</v>
      </c>
      <c r="GJ58" s="12">
        <f>'BMW - Workings'!GP11</f>
        <v>0</v>
      </c>
      <c r="GK58" s="12">
        <f>'BMW - Workings'!GQ11</f>
        <v>0</v>
      </c>
      <c r="GL58" s="12">
        <f>'BMW - Workings'!GR11</f>
        <v>0</v>
      </c>
      <c r="GM58" s="12">
        <f>'BMW - Workings'!GS11</f>
        <v>0</v>
      </c>
      <c r="GN58" s="12">
        <f>'BMW - Workings'!GT11</f>
        <v>0</v>
      </c>
      <c r="GO58" s="12">
        <f>'BMW - Workings'!GU11</f>
        <v>0</v>
      </c>
      <c r="GP58" s="12">
        <f>'BMW - Workings'!GV11</f>
        <v>0</v>
      </c>
      <c r="GQ58" s="12">
        <f>'BMW - Workings'!GW11</f>
        <v>0</v>
      </c>
      <c r="GR58" s="12">
        <f>'BMW - Workings'!GX11</f>
        <v>0</v>
      </c>
      <c r="GS58" s="12">
        <f>'BMW - Workings'!GY11</f>
        <v>0</v>
      </c>
      <c r="GT58" s="12">
        <f>'BMW - Workings'!GZ11</f>
        <v>0</v>
      </c>
      <c r="GU58" s="12">
        <f>'BMW - Workings'!HA11</f>
        <v>0</v>
      </c>
      <c r="GV58" s="12">
        <f>'BMW - Workings'!HB11</f>
        <v>0</v>
      </c>
      <c r="GW58" s="12">
        <f>'BMW - Workings'!HC11</f>
        <v>0</v>
      </c>
      <c r="GX58" s="12">
        <f>'BMW - Workings'!HD11</f>
        <v>0</v>
      </c>
      <c r="GY58" s="12">
        <f>'BMW - Workings'!HE11</f>
        <v>0</v>
      </c>
      <c r="GZ58" s="12">
        <f>'BMW - Workings'!HF11</f>
        <v>0</v>
      </c>
      <c r="HA58" s="12">
        <f>'BMW - Workings'!HG11</f>
        <v>0</v>
      </c>
      <c r="HB58" s="12">
        <f>'BMW - Workings'!HH11</f>
        <v>0</v>
      </c>
      <c r="HC58" s="12">
        <f>'BMW - Workings'!HI11</f>
        <v>0</v>
      </c>
      <c r="HD58" s="12">
        <f>'BMW - Workings'!HJ11</f>
        <v>0</v>
      </c>
      <c r="HE58" s="12">
        <f>'BMW - Workings'!HK11</f>
        <v>0</v>
      </c>
      <c r="HF58" s="12">
        <f>'BMW - Workings'!HL11</f>
        <v>0</v>
      </c>
      <c r="HG58" s="12">
        <f>'BMW - Workings'!HM11</f>
        <v>0</v>
      </c>
      <c r="HH58" s="12">
        <f>'BMW - Workings'!HN11</f>
        <v>0</v>
      </c>
      <c r="HI58" s="12">
        <f>'BMW - Workings'!HO11</f>
        <v>0</v>
      </c>
      <c r="HJ58" s="12">
        <f>'BMW - Workings'!HP11</f>
        <v>0</v>
      </c>
      <c r="HK58" s="12">
        <f>'BMW - Workings'!HQ11</f>
        <v>0</v>
      </c>
      <c r="HL58" s="12">
        <f>'BMW - Workings'!HR11</f>
        <v>0</v>
      </c>
      <c r="HM58" s="12">
        <f>'BMW - Workings'!HS11</f>
        <v>0</v>
      </c>
      <c r="HN58" s="12">
        <f>'BMW - Workings'!HT11</f>
        <v>0</v>
      </c>
      <c r="HO58" s="12">
        <f>'BMW - Workings'!HU11</f>
        <v>0</v>
      </c>
      <c r="HP58" s="12">
        <f>'BMW - Workings'!HV11</f>
        <v>0</v>
      </c>
      <c r="HQ58" s="12">
        <f>'BMW - Workings'!HW11</f>
        <v>0</v>
      </c>
      <c r="HR58" s="12">
        <f>'BMW - Workings'!HX11</f>
        <v>0</v>
      </c>
      <c r="HS58" s="12">
        <f>'BMW - Workings'!HY11</f>
        <v>0</v>
      </c>
      <c r="HT58" s="12">
        <f>'BMW - Workings'!HZ11</f>
        <v>0</v>
      </c>
      <c r="HU58" s="12">
        <f>'BMW - Workings'!IA11</f>
        <v>0</v>
      </c>
      <c r="HV58" s="12">
        <f>'BMW - Workings'!IB11</f>
        <v>0</v>
      </c>
      <c r="HW58" s="12">
        <f>'BMW - Workings'!IC11</f>
        <v>0</v>
      </c>
      <c r="HX58" s="12">
        <f>'BMW - Workings'!ID11</f>
        <v>0</v>
      </c>
      <c r="HY58" s="12">
        <f>'BMW - Workings'!IE11</f>
        <v>0</v>
      </c>
      <c r="HZ58" s="12">
        <f>'BMW - Workings'!IF11</f>
        <v>0</v>
      </c>
      <c r="IA58" s="12">
        <f>'BMW - Workings'!IG11</f>
        <v>0</v>
      </c>
      <c r="IB58" s="12">
        <f>'BMW - Workings'!IH11</f>
        <v>0</v>
      </c>
      <c r="IC58" s="12">
        <f>'BMW - Workings'!II11</f>
        <v>0</v>
      </c>
      <c r="ID58" s="12">
        <f>'BMW - Workings'!IJ11</f>
        <v>0</v>
      </c>
      <c r="IE58" s="12">
        <f>'BMW - Workings'!IK11</f>
        <v>0</v>
      </c>
      <c r="IF58" s="12">
        <f>'BMW - Workings'!IL11</f>
        <v>0</v>
      </c>
      <c r="IG58" s="12">
        <f>'BMW - Workings'!IM11</f>
        <v>0</v>
      </c>
      <c r="IH58" s="12">
        <f>'BMW - Workings'!IN11</f>
        <v>0</v>
      </c>
      <c r="II58" s="12">
        <f>'BMW - Workings'!IO11</f>
        <v>0</v>
      </c>
      <c r="IJ58" s="12">
        <f>'BMW - Workings'!IP11</f>
        <v>0</v>
      </c>
      <c r="IK58" s="12">
        <f>'BMW - Workings'!IQ11</f>
        <v>0</v>
      </c>
      <c r="IL58" s="12">
        <f>'BMW - Workings'!IR11</f>
        <v>0</v>
      </c>
      <c r="IM58" s="12">
        <f>'BMW - Workings'!IS11</f>
        <v>0</v>
      </c>
      <c r="IN58" s="12">
        <f>'BMW - Workings'!IT11</f>
        <v>0</v>
      </c>
      <c r="IO58" s="12">
        <f>'BMW - Workings'!IU11</f>
        <v>0</v>
      </c>
      <c r="IP58" s="12" t="e">
        <f>'BMW - Workings'!#REF!</f>
        <v>#REF!</v>
      </c>
      <c r="IQ58" s="12" t="e">
        <f>'BMW - Workings'!#REF!</f>
        <v>#REF!</v>
      </c>
      <c r="IR58" s="12" t="e">
        <f>'BMW - Workings'!#REF!</f>
        <v>#REF!</v>
      </c>
    </row>
    <row r="59" spans="1:252" ht="30" x14ac:dyDescent="0.25">
      <c r="A59" s="17" t="s">
        <v>266</v>
      </c>
      <c r="B59" s="28"/>
      <c r="C59" s="28"/>
      <c r="D59" s="28"/>
      <c r="E59" s="28"/>
      <c r="F59" s="28"/>
      <c r="G59" s="28"/>
      <c r="K59" s="12" t="str">
        <f>'BMW - Workings'!P13</f>
        <v>Check Error</v>
      </c>
      <c r="L59" s="12">
        <f>'BMW - Workings'!R13</f>
        <v>0</v>
      </c>
      <c r="M59" s="12">
        <f>'BMW - Workings'!S13</f>
        <v>0</v>
      </c>
      <c r="N59" s="12">
        <f>'BMW - Workings'!T13</f>
        <v>0</v>
      </c>
      <c r="O59" s="12">
        <f>'BMW - Workings'!U13</f>
        <v>0</v>
      </c>
      <c r="P59" s="12">
        <f>'BMW - Workings'!V13</f>
        <v>0</v>
      </c>
      <c r="Q59" s="12">
        <f>'BMW - Workings'!W13</f>
        <v>0</v>
      </c>
      <c r="R59" s="12">
        <f>'BMW - Workings'!X13</f>
        <v>0</v>
      </c>
      <c r="S59" s="12">
        <f>'BMW - Workings'!Y13</f>
        <v>0</v>
      </c>
      <c r="T59" s="12">
        <f>'BMW - Workings'!Z13</f>
        <v>0</v>
      </c>
      <c r="U59" s="12">
        <f>'BMW - Workings'!AA13</f>
        <v>0</v>
      </c>
      <c r="V59" s="12">
        <f>'BMW - Workings'!AB13</f>
        <v>0</v>
      </c>
      <c r="W59" s="12">
        <f>'BMW - Workings'!AC13</f>
        <v>0</v>
      </c>
      <c r="X59" s="12">
        <f>'BMW - Workings'!AD13</f>
        <v>0</v>
      </c>
      <c r="Y59" s="12">
        <f>'BMW - Workings'!AE13</f>
        <v>0</v>
      </c>
      <c r="Z59" s="12">
        <f>'BMW - Workings'!AF13</f>
        <v>0</v>
      </c>
      <c r="AA59" s="12">
        <f>'BMW - Workings'!AG13</f>
        <v>0</v>
      </c>
      <c r="AB59" s="12">
        <f>'BMW - Workings'!AH13</f>
        <v>0</v>
      </c>
      <c r="AC59" s="12">
        <f>'BMW - Workings'!AI13</f>
        <v>0</v>
      </c>
      <c r="AD59" s="12">
        <f>'BMW - Workings'!AJ13</f>
        <v>0</v>
      </c>
      <c r="AE59" s="12">
        <f>'BMW - Workings'!AK13</f>
        <v>0</v>
      </c>
      <c r="AF59" s="12">
        <f>'BMW - Workings'!AL13</f>
        <v>0</v>
      </c>
      <c r="AG59" s="12">
        <f>'BMW - Workings'!AM13</f>
        <v>0</v>
      </c>
      <c r="AH59" s="12">
        <f>'BMW - Workings'!AN13</f>
        <v>0</v>
      </c>
      <c r="AI59" s="12">
        <f>'BMW - Workings'!AO13</f>
        <v>0</v>
      </c>
      <c r="AJ59" s="12">
        <f>'BMW - Workings'!AP13</f>
        <v>0</v>
      </c>
      <c r="AK59" s="12">
        <f>'BMW - Workings'!AQ13</f>
        <v>0</v>
      </c>
      <c r="AL59" s="12">
        <f>'BMW - Workings'!AR13</f>
        <v>0</v>
      </c>
      <c r="AM59" s="12">
        <f>'BMW - Workings'!AS13</f>
        <v>0</v>
      </c>
      <c r="AN59" s="12">
        <f>'BMW - Workings'!AT13</f>
        <v>0</v>
      </c>
      <c r="AO59" s="12">
        <f>'BMW - Workings'!AU13</f>
        <v>0</v>
      </c>
      <c r="AP59" s="12">
        <f>'BMW - Workings'!AV13</f>
        <v>0</v>
      </c>
      <c r="AQ59" s="12">
        <f>'BMW - Workings'!AW13</f>
        <v>0</v>
      </c>
      <c r="AR59" s="12">
        <f>'BMW - Workings'!AX13</f>
        <v>0</v>
      </c>
      <c r="AS59" s="12">
        <f>'BMW - Workings'!AY13</f>
        <v>0</v>
      </c>
      <c r="AT59" s="12">
        <f>'BMW - Workings'!AZ13</f>
        <v>0</v>
      </c>
      <c r="AU59" s="12">
        <f>'BMW - Workings'!BA13</f>
        <v>0</v>
      </c>
      <c r="AV59" s="12">
        <f>'BMW - Workings'!BB13</f>
        <v>0</v>
      </c>
      <c r="AW59" s="12">
        <f>'BMW - Workings'!BC13</f>
        <v>0</v>
      </c>
      <c r="AX59" s="12">
        <f>'BMW - Workings'!BD13</f>
        <v>0</v>
      </c>
      <c r="AY59" s="12">
        <f>'BMW - Workings'!BE13</f>
        <v>0</v>
      </c>
      <c r="AZ59" s="12">
        <f>'BMW - Workings'!BF13</f>
        <v>0</v>
      </c>
      <c r="BA59" s="12">
        <f>'BMW - Workings'!BG13</f>
        <v>0</v>
      </c>
      <c r="BB59" s="12">
        <f>'BMW - Workings'!BH13</f>
        <v>0</v>
      </c>
      <c r="BC59" s="12">
        <f>'BMW - Workings'!BI13</f>
        <v>0</v>
      </c>
      <c r="BD59" s="12">
        <f>'BMW - Workings'!BJ13</f>
        <v>0</v>
      </c>
      <c r="BE59" s="12">
        <f>'BMW - Workings'!BK13</f>
        <v>0</v>
      </c>
      <c r="BF59" s="12">
        <f>'BMW - Workings'!BL13</f>
        <v>0</v>
      </c>
      <c r="BG59" s="12">
        <f>'BMW - Workings'!BM13</f>
        <v>0</v>
      </c>
      <c r="BH59" s="12">
        <f>'BMW - Workings'!BN13</f>
        <v>0</v>
      </c>
      <c r="BI59" s="12">
        <f>'BMW - Workings'!BO13</f>
        <v>0</v>
      </c>
      <c r="BJ59" s="12">
        <f>'BMW - Workings'!BP13</f>
        <v>0</v>
      </c>
      <c r="BK59" s="12">
        <f>'BMW - Workings'!BQ13</f>
        <v>0</v>
      </c>
      <c r="BL59" s="12">
        <f>'BMW - Workings'!BR13</f>
        <v>0</v>
      </c>
      <c r="BM59" s="12">
        <f>'BMW - Workings'!BS13</f>
        <v>0</v>
      </c>
      <c r="BN59" s="12">
        <f>'BMW - Workings'!BT13</f>
        <v>0</v>
      </c>
      <c r="BO59" s="12">
        <f>'BMW - Workings'!BU13</f>
        <v>0</v>
      </c>
      <c r="BP59" s="12">
        <f>'BMW - Workings'!BV13</f>
        <v>0</v>
      </c>
      <c r="BQ59" s="12">
        <f>'BMW - Workings'!BW13</f>
        <v>0</v>
      </c>
      <c r="BR59" s="12">
        <f>'BMW - Workings'!BX13</f>
        <v>0</v>
      </c>
      <c r="BS59" s="12">
        <f>'BMW - Workings'!BY13</f>
        <v>0</v>
      </c>
      <c r="BT59" s="12">
        <f>'BMW - Workings'!BZ13</f>
        <v>0</v>
      </c>
      <c r="BU59" s="12">
        <f>'BMW - Workings'!CA13</f>
        <v>0</v>
      </c>
      <c r="BV59" s="12">
        <f>'BMW - Workings'!CB13</f>
        <v>0</v>
      </c>
      <c r="BW59" s="12">
        <f>'BMW - Workings'!CC13</f>
        <v>0</v>
      </c>
      <c r="BX59" s="12">
        <f>'BMW - Workings'!CD13</f>
        <v>0</v>
      </c>
      <c r="BY59" s="12">
        <f>'BMW - Workings'!CE13</f>
        <v>0</v>
      </c>
      <c r="BZ59" s="12">
        <f>'BMW - Workings'!CF13</f>
        <v>0</v>
      </c>
      <c r="CA59" s="12">
        <f>'BMW - Workings'!CG13</f>
        <v>0</v>
      </c>
      <c r="CB59" s="12">
        <f>'BMW - Workings'!CH13</f>
        <v>0</v>
      </c>
      <c r="CC59" s="12">
        <f>'BMW - Workings'!CI13</f>
        <v>0</v>
      </c>
      <c r="CD59" s="12">
        <f>'BMW - Workings'!CJ13</f>
        <v>0</v>
      </c>
      <c r="CE59" s="12">
        <f>'BMW - Workings'!CK13</f>
        <v>0</v>
      </c>
      <c r="CF59" s="12">
        <f>'BMW - Workings'!CL13</f>
        <v>0</v>
      </c>
      <c r="CG59" s="12">
        <f>'BMW - Workings'!CM13</f>
        <v>0</v>
      </c>
      <c r="CH59" s="12">
        <f>'BMW - Workings'!CN13</f>
        <v>0</v>
      </c>
      <c r="CI59" s="12">
        <f>'BMW - Workings'!CO13</f>
        <v>0</v>
      </c>
      <c r="CJ59" s="12">
        <f>'BMW - Workings'!CP13</f>
        <v>0</v>
      </c>
      <c r="CK59" s="12">
        <f>'BMW - Workings'!CQ13</f>
        <v>0</v>
      </c>
      <c r="CL59" s="12">
        <f>'BMW - Workings'!CR13</f>
        <v>0</v>
      </c>
      <c r="CM59" s="12">
        <f>'BMW - Workings'!CS13</f>
        <v>0</v>
      </c>
      <c r="CN59" s="12">
        <f>'BMW - Workings'!CT13</f>
        <v>0</v>
      </c>
      <c r="CO59" s="12">
        <f>'BMW - Workings'!CU13</f>
        <v>0</v>
      </c>
      <c r="CP59" s="12">
        <f>'BMW - Workings'!CV13</f>
        <v>0</v>
      </c>
      <c r="CQ59" s="12">
        <f>'BMW - Workings'!CW13</f>
        <v>0</v>
      </c>
      <c r="CR59" s="12">
        <f>'BMW - Workings'!CX13</f>
        <v>0</v>
      </c>
      <c r="CS59" s="12">
        <f>'BMW - Workings'!CY13</f>
        <v>0</v>
      </c>
      <c r="CT59" s="12">
        <f>'BMW - Workings'!CZ13</f>
        <v>0</v>
      </c>
      <c r="CU59" s="12">
        <f>'BMW - Workings'!DA13</f>
        <v>0</v>
      </c>
      <c r="CV59" s="12">
        <f>'BMW - Workings'!DB13</f>
        <v>0</v>
      </c>
      <c r="CW59" s="12">
        <f>'BMW - Workings'!DC13</f>
        <v>0</v>
      </c>
      <c r="CX59" s="12">
        <f>'BMW - Workings'!DD13</f>
        <v>0</v>
      </c>
      <c r="CY59" s="12">
        <f>'BMW - Workings'!DE13</f>
        <v>0</v>
      </c>
      <c r="CZ59" s="12">
        <f>'BMW - Workings'!DF13</f>
        <v>0</v>
      </c>
      <c r="DA59" s="12">
        <f>'BMW - Workings'!DG13</f>
        <v>0</v>
      </c>
      <c r="DB59" s="12">
        <f>'BMW - Workings'!DH13</f>
        <v>0</v>
      </c>
      <c r="DC59" s="12">
        <f>'BMW - Workings'!DI13</f>
        <v>0</v>
      </c>
      <c r="DD59" s="12">
        <f>'BMW - Workings'!DJ13</f>
        <v>0</v>
      </c>
      <c r="DE59" s="12">
        <f>'BMW - Workings'!DK13</f>
        <v>0</v>
      </c>
      <c r="DF59" s="12">
        <f>'BMW - Workings'!DL13</f>
        <v>0</v>
      </c>
      <c r="DG59" s="12">
        <f>'BMW - Workings'!DM13</f>
        <v>0</v>
      </c>
      <c r="DH59" s="12">
        <f>'BMW - Workings'!DN13</f>
        <v>0</v>
      </c>
      <c r="DI59" s="12">
        <f>'BMW - Workings'!DO13</f>
        <v>0</v>
      </c>
      <c r="DJ59" s="12">
        <f>'BMW - Workings'!DP13</f>
        <v>0</v>
      </c>
      <c r="DK59" s="12">
        <f>'BMW - Workings'!DQ13</f>
        <v>0</v>
      </c>
      <c r="DL59" s="12">
        <f>'BMW - Workings'!DR13</f>
        <v>0</v>
      </c>
      <c r="DM59" s="12">
        <f>'BMW - Workings'!DS13</f>
        <v>0</v>
      </c>
      <c r="DN59" s="12">
        <f>'BMW - Workings'!DT13</f>
        <v>0</v>
      </c>
      <c r="DO59" s="12">
        <f>'BMW - Workings'!DU13</f>
        <v>0</v>
      </c>
      <c r="DP59" s="12">
        <f>'BMW - Workings'!DV13</f>
        <v>0</v>
      </c>
      <c r="DQ59" s="12">
        <f>'BMW - Workings'!DW13</f>
        <v>0</v>
      </c>
      <c r="DR59" s="12">
        <f>'BMW - Workings'!DX13</f>
        <v>0</v>
      </c>
      <c r="DS59" s="12">
        <f>'BMW - Workings'!DY13</f>
        <v>0</v>
      </c>
      <c r="DT59" s="12">
        <f>'BMW - Workings'!DZ13</f>
        <v>0</v>
      </c>
      <c r="DU59" s="12">
        <f>'BMW - Workings'!EA13</f>
        <v>0</v>
      </c>
      <c r="DV59" s="12">
        <f>'BMW - Workings'!EB13</f>
        <v>0</v>
      </c>
      <c r="DW59" s="12">
        <f>'BMW - Workings'!EC13</f>
        <v>0</v>
      </c>
      <c r="DX59" s="12">
        <f>'BMW - Workings'!ED13</f>
        <v>0</v>
      </c>
      <c r="DY59" s="12">
        <f>'BMW - Workings'!EE13</f>
        <v>0</v>
      </c>
      <c r="DZ59" s="12">
        <f>'BMW - Workings'!EF13</f>
        <v>0</v>
      </c>
      <c r="EA59" s="12">
        <f>'BMW - Workings'!EG13</f>
        <v>0</v>
      </c>
      <c r="EB59" s="12">
        <f>'BMW - Workings'!EH13</f>
        <v>0</v>
      </c>
      <c r="EC59" s="12">
        <f>'BMW - Workings'!EI13</f>
        <v>0</v>
      </c>
      <c r="ED59" s="12">
        <f>'BMW - Workings'!EJ13</f>
        <v>0</v>
      </c>
      <c r="EE59" s="12">
        <f>'BMW - Workings'!EK13</f>
        <v>0</v>
      </c>
      <c r="EF59" s="12">
        <f>'BMW - Workings'!EL13</f>
        <v>0</v>
      </c>
      <c r="EG59" s="12">
        <f>'BMW - Workings'!EM13</f>
        <v>0</v>
      </c>
      <c r="EH59" s="12">
        <f>'BMW - Workings'!EN13</f>
        <v>0</v>
      </c>
      <c r="EI59" s="12">
        <f>'BMW - Workings'!EO13</f>
        <v>0</v>
      </c>
      <c r="EJ59" s="12">
        <f>'BMW - Workings'!EP13</f>
        <v>0</v>
      </c>
      <c r="EK59" s="12">
        <f>'BMW - Workings'!EQ13</f>
        <v>0</v>
      </c>
      <c r="EL59" s="12">
        <f>'BMW - Workings'!ER13</f>
        <v>0</v>
      </c>
      <c r="EM59" s="12">
        <f>'BMW - Workings'!ES13</f>
        <v>0</v>
      </c>
      <c r="EN59" s="12">
        <f>'BMW - Workings'!ET13</f>
        <v>0</v>
      </c>
      <c r="EO59" s="12">
        <f>'BMW - Workings'!EU13</f>
        <v>0</v>
      </c>
      <c r="EP59" s="12">
        <f>'BMW - Workings'!EV13</f>
        <v>0</v>
      </c>
      <c r="EQ59" s="12">
        <f>'BMW - Workings'!EW13</f>
        <v>0</v>
      </c>
      <c r="ER59" s="12">
        <f>'BMW - Workings'!EX13</f>
        <v>0</v>
      </c>
      <c r="ES59" s="12">
        <f>'BMW - Workings'!EY13</f>
        <v>0</v>
      </c>
      <c r="ET59" s="12">
        <f>'BMW - Workings'!EZ13</f>
        <v>0</v>
      </c>
      <c r="EU59" s="12">
        <f>'BMW - Workings'!FA13</f>
        <v>0</v>
      </c>
      <c r="EV59" s="12">
        <f>'BMW - Workings'!FB13</f>
        <v>0</v>
      </c>
      <c r="EW59" s="12">
        <f>'BMW - Workings'!FC13</f>
        <v>0</v>
      </c>
      <c r="EX59" s="12">
        <f>'BMW - Workings'!FD13</f>
        <v>0</v>
      </c>
      <c r="EY59" s="12">
        <f>'BMW - Workings'!FE13</f>
        <v>0</v>
      </c>
      <c r="EZ59" s="12">
        <f>'BMW - Workings'!FF13</f>
        <v>0</v>
      </c>
      <c r="FA59" s="12">
        <f>'BMW - Workings'!FG13</f>
        <v>0</v>
      </c>
      <c r="FB59" s="12">
        <f>'BMW - Workings'!FH13</f>
        <v>0</v>
      </c>
      <c r="FC59" s="12">
        <f>'BMW - Workings'!FI13</f>
        <v>0</v>
      </c>
      <c r="FD59" s="12">
        <f>'BMW - Workings'!FJ13</f>
        <v>0</v>
      </c>
      <c r="FE59" s="12">
        <f>'BMW - Workings'!FK13</f>
        <v>0</v>
      </c>
      <c r="FF59" s="12">
        <f>'BMW - Workings'!FL13</f>
        <v>0</v>
      </c>
      <c r="FG59" s="12">
        <f>'BMW - Workings'!FM13</f>
        <v>0</v>
      </c>
      <c r="FH59" s="12">
        <f>'BMW - Workings'!FN13</f>
        <v>0</v>
      </c>
      <c r="FI59" s="12">
        <f>'BMW - Workings'!FO13</f>
        <v>0</v>
      </c>
      <c r="FJ59" s="12">
        <f>'BMW - Workings'!FP13</f>
        <v>0</v>
      </c>
      <c r="FK59" s="12">
        <f>'BMW - Workings'!FQ13</f>
        <v>0</v>
      </c>
      <c r="FL59" s="12">
        <f>'BMW - Workings'!FR13</f>
        <v>0</v>
      </c>
      <c r="FM59" s="12">
        <f>'BMW - Workings'!FS13</f>
        <v>0</v>
      </c>
      <c r="FN59" s="12">
        <f>'BMW - Workings'!FT13</f>
        <v>0</v>
      </c>
      <c r="FO59" s="12">
        <f>'BMW - Workings'!FU13</f>
        <v>0</v>
      </c>
      <c r="FP59" s="12">
        <f>'BMW - Workings'!FV13</f>
        <v>0</v>
      </c>
      <c r="FQ59" s="12">
        <f>'BMW - Workings'!FW13</f>
        <v>0</v>
      </c>
      <c r="FR59" s="12">
        <f>'BMW - Workings'!FX13</f>
        <v>0</v>
      </c>
      <c r="FS59" s="12">
        <f>'BMW - Workings'!FY13</f>
        <v>0</v>
      </c>
      <c r="FT59" s="12">
        <f>'BMW - Workings'!FZ13</f>
        <v>0</v>
      </c>
      <c r="FU59" s="12">
        <f>'BMW - Workings'!GA13</f>
        <v>0</v>
      </c>
      <c r="FV59" s="12">
        <f>'BMW - Workings'!GB13</f>
        <v>0</v>
      </c>
      <c r="FW59" s="12">
        <f>'BMW - Workings'!GC13</f>
        <v>0</v>
      </c>
      <c r="FX59" s="12">
        <f>'BMW - Workings'!GD13</f>
        <v>0</v>
      </c>
      <c r="FY59" s="12">
        <f>'BMW - Workings'!GE13</f>
        <v>0</v>
      </c>
      <c r="FZ59" s="12">
        <f>'BMW - Workings'!GF13</f>
        <v>0</v>
      </c>
      <c r="GA59" s="12">
        <f>'BMW - Workings'!GG13</f>
        <v>0</v>
      </c>
      <c r="GB59" s="12">
        <f>'BMW - Workings'!GH13</f>
        <v>0</v>
      </c>
      <c r="GC59" s="12">
        <f>'BMW - Workings'!GI13</f>
        <v>0</v>
      </c>
      <c r="GD59" s="12">
        <f>'BMW - Workings'!GJ13</f>
        <v>0</v>
      </c>
      <c r="GE59" s="12">
        <f>'BMW - Workings'!GK13</f>
        <v>0</v>
      </c>
      <c r="GF59" s="12">
        <f>'BMW - Workings'!GL13</f>
        <v>0</v>
      </c>
      <c r="GG59" s="12">
        <f>'BMW - Workings'!GM13</f>
        <v>0</v>
      </c>
      <c r="GH59" s="12">
        <f>'BMW - Workings'!GN13</f>
        <v>0</v>
      </c>
      <c r="GI59" s="12">
        <f>'BMW - Workings'!GO13</f>
        <v>0</v>
      </c>
      <c r="GJ59" s="12">
        <f>'BMW - Workings'!GP13</f>
        <v>0</v>
      </c>
      <c r="GK59" s="12">
        <f>'BMW - Workings'!GQ13</f>
        <v>0</v>
      </c>
      <c r="GL59" s="12">
        <f>'BMW - Workings'!GR13</f>
        <v>0</v>
      </c>
      <c r="GM59" s="12">
        <f>'BMW - Workings'!GS13</f>
        <v>0</v>
      </c>
      <c r="GN59" s="12">
        <f>'BMW - Workings'!GT13</f>
        <v>0</v>
      </c>
      <c r="GO59" s="12">
        <f>'BMW - Workings'!GU13</f>
        <v>0</v>
      </c>
      <c r="GP59" s="12">
        <f>'BMW - Workings'!GV13</f>
        <v>0</v>
      </c>
      <c r="GQ59" s="12">
        <f>'BMW - Workings'!GW13</f>
        <v>0</v>
      </c>
      <c r="GR59" s="12">
        <f>'BMW - Workings'!GX13</f>
        <v>0</v>
      </c>
      <c r="GS59" s="12">
        <f>'BMW - Workings'!GY13</f>
        <v>0</v>
      </c>
      <c r="GT59" s="12">
        <f>'BMW - Workings'!GZ13</f>
        <v>0</v>
      </c>
      <c r="GU59" s="12">
        <f>'BMW - Workings'!HA13</f>
        <v>0</v>
      </c>
      <c r="GV59" s="12">
        <f>'BMW - Workings'!HB13</f>
        <v>0</v>
      </c>
      <c r="GW59" s="12">
        <f>'BMW - Workings'!HC13</f>
        <v>0</v>
      </c>
      <c r="GX59" s="12">
        <f>'BMW - Workings'!HD13</f>
        <v>0</v>
      </c>
      <c r="GY59" s="12">
        <f>'BMW - Workings'!HE13</f>
        <v>0</v>
      </c>
      <c r="GZ59" s="12">
        <f>'BMW - Workings'!HF13</f>
        <v>0</v>
      </c>
      <c r="HA59" s="12">
        <f>'BMW - Workings'!HG13</f>
        <v>0</v>
      </c>
      <c r="HB59" s="12">
        <f>'BMW - Workings'!HH13</f>
        <v>0</v>
      </c>
      <c r="HC59" s="12">
        <f>'BMW - Workings'!HI13</f>
        <v>0</v>
      </c>
      <c r="HD59" s="12">
        <f>'BMW - Workings'!HJ13</f>
        <v>0</v>
      </c>
      <c r="HE59" s="12">
        <f>'BMW - Workings'!HK13</f>
        <v>0</v>
      </c>
      <c r="HF59" s="12">
        <f>'BMW - Workings'!HL13</f>
        <v>0</v>
      </c>
      <c r="HG59" s="12">
        <f>'BMW - Workings'!HM13</f>
        <v>0</v>
      </c>
      <c r="HH59" s="12">
        <f>'BMW - Workings'!HN13</f>
        <v>0</v>
      </c>
      <c r="HI59" s="12">
        <f>'BMW - Workings'!HO13</f>
        <v>0</v>
      </c>
      <c r="HJ59" s="12">
        <f>'BMW - Workings'!HP13</f>
        <v>0</v>
      </c>
      <c r="HK59" s="12">
        <f>'BMW - Workings'!HQ13</f>
        <v>0</v>
      </c>
      <c r="HL59" s="12">
        <f>'BMW - Workings'!HR13</f>
        <v>0</v>
      </c>
      <c r="HM59" s="12">
        <f>'BMW - Workings'!HS13</f>
        <v>0</v>
      </c>
      <c r="HN59" s="12">
        <f>'BMW - Workings'!HT13</f>
        <v>0</v>
      </c>
      <c r="HO59" s="12">
        <f>'BMW - Workings'!HU13</f>
        <v>0</v>
      </c>
      <c r="HP59" s="12">
        <f>'BMW - Workings'!HV13</f>
        <v>0</v>
      </c>
      <c r="HQ59" s="12">
        <f>'BMW - Workings'!HW13</f>
        <v>0</v>
      </c>
      <c r="HR59" s="12">
        <f>'BMW - Workings'!HX13</f>
        <v>0</v>
      </c>
      <c r="HS59" s="12">
        <f>'BMW - Workings'!HY13</f>
        <v>0</v>
      </c>
      <c r="HT59" s="12">
        <f>'BMW - Workings'!HZ13</f>
        <v>0</v>
      </c>
      <c r="HU59" s="12">
        <f>'BMW - Workings'!IA13</f>
        <v>0</v>
      </c>
      <c r="HV59" s="12">
        <f>'BMW - Workings'!IB13</f>
        <v>0</v>
      </c>
      <c r="HW59" s="12">
        <f>'BMW - Workings'!IC13</f>
        <v>0</v>
      </c>
      <c r="HX59" s="12">
        <f>'BMW - Workings'!ID13</f>
        <v>0</v>
      </c>
      <c r="HY59" s="12">
        <f>'BMW - Workings'!IE13</f>
        <v>0</v>
      </c>
      <c r="HZ59" s="12">
        <f>'BMW - Workings'!IF13</f>
        <v>0</v>
      </c>
      <c r="IA59" s="12">
        <f>'BMW - Workings'!IG13</f>
        <v>0</v>
      </c>
      <c r="IB59" s="12">
        <f>'BMW - Workings'!IH13</f>
        <v>0</v>
      </c>
      <c r="IC59" s="12">
        <f>'BMW - Workings'!II13</f>
        <v>0</v>
      </c>
      <c r="ID59" s="12">
        <f>'BMW - Workings'!IJ13</f>
        <v>0</v>
      </c>
      <c r="IE59" s="12">
        <f>'BMW - Workings'!IK13</f>
        <v>0</v>
      </c>
      <c r="IF59" s="12">
        <f>'BMW - Workings'!IL13</f>
        <v>0</v>
      </c>
      <c r="IG59" s="12">
        <f>'BMW - Workings'!IM13</f>
        <v>0</v>
      </c>
      <c r="IH59" s="12">
        <f>'BMW - Workings'!IN13</f>
        <v>0</v>
      </c>
      <c r="II59" s="12">
        <f>'BMW - Workings'!IO13</f>
        <v>0</v>
      </c>
      <c r="IJ59" s="12">
        <f>'BMW - Workings'!IP13</f>
        <v>0</v>
      </c>
      <c r="IK59" s="12">
        <f>'BMW - Workings'!IQ13</f>
        <v>0</v>
      </c>
      <c r="IL59" s="12">
        <f>'BMW - Workings'!IR13</f>
        <v>0</v>
      </c>
      <c r="IM59" s="12">
        <f>'BMW - Workings'!IS13</f>
        <v>0</v>
      </c>
      <c r="IN59" s="12">
        <f>'BMW - Workings'!IT13</f>
        <v>0</v>
      </c>
      <c r="IO59" s="12">
        <f>'BMW - Workings'!IU13</f>
        <v>0</v>
      </c>
      <c r="IP59" s="12" t="e">
        <f>'BMW - Workings'!#REF!</f>
        <v>#REF!</v>
      </c>
      <c r="IQ59" s="12" t="e">
        <f>'BMW - Workings'!#REF!</f>
        <v>#REF!</v>
      </c>
      <c r="IR59" s="12" t="e">
        <f>'BMW - Workings'!#REF!</f>
        <v>#REF!</v>
      </c>
    </row>
    <row r="60" spans="1:252" ht="15" customHeight="1" x14ac:dyDescent="0.25">
      <c r="A60" s="17" t="s">
        <v>267</v>
      </c>
      <c r="B60" s="28"/>
      <c r="C60" s="28"/>
      <c r="D60" s="28"/>
      <c r="E60" s="28"/>
      <c r="F60" s="28"/>
      <c r="G60" s="28"/>
      <c r="K60" s="12" t="str">
        <f>'BMW - Workings'!P15</f>
        <v>Check Error</v>
      </c>
      <c r="L60" s="12">
        <f>'BMW - Workings'!R15</f>
        <v>0</v>
      </c>
      <c r="M60" s="12">
        <f>'BMW - Workings'!S15</f>
        <v>0</v>
      </c>
      <c r="N60" s="12">
        <f>'BMW - Workings'!T15</f>
        <v>0</v>
      </c>
      <c r="O60" s="12">
        <f>'BMW - Workings'!U15</f>
        <v>0</v>
      </c>
      <c r="P60" s="12">
        <f>'BMW - Workings'!V15</f>
        <v>0</v>
      </c>
      <c r="Q60" s="12">
        <f>'BMW - Workings'!W15</f>
        <v>0</v>
      </c>
      <c r="R60" s="12">
        <f>'BMW - Workings'!X15</f>
        <v>0</v>
      </c>
      <c r="S60" s="12">
        <f>'BMW - Workings'!Y15</f>
        <v>0</v>
      </c>
      <c r="T60" s="12">
        <f>'BMW - Workings'!Z15</f>
        <v>0</v>
      </c>
      <c r="U60" s="12">
        <f>'BMW - Workings'!AA15</f>
        <v>0</v>
      </c>
      <c r="V60" s="12">
        <f>'BMW - Workings'!AB15</f>
        <v>0</v>
      </c>
      <c r="W60" s="12">
        <f>'BMW - Workings'!AC15</f>
        <v>0</v>
      </c>
      <c r="X60" s="12">
        <f>'BMW - Workings'!AD15</f>
        <v>0</v>
      </c>
      <c r="Y60" s="12">
        <f>'BMW - Workings'!AE15</f>
        <v>0</v>
      </c>
      <c r="Z60" s="12">
        <f>'BMW - Workings'!AF15</f>
        <v>0</v>
      </c>
      <c r="AA60" s="12">
        <f>'BMW - Workings'!AG15</f>
        <v>0</v>
      </c>
      <c r="AB60" s="12">
        <f>'BMW - Workings'!AH15</f>
        <v>0</v>
      </c>
      <c r="AC60" s="12">
        <f>'BMW - Workings'!AI15</f>
        <v>0</v>
      </c>
      <c r="AD60" s="12">
        <f>'BMW - Workings'!AJ15</f>
        <v>0</v>
      </c>
      <c r="AE60" s="12">
        <f>'BMW - Workings'!AK15</f>
        <v>0</v>
      </c>
      <c r="AF60" s="12">
        <f>'BMW - Workings'!AL15</f>
        <v>0</v>
      </c>
      <c r="AG60" s="12">
        <f>'BMW - Workings'!AM15</f>
        <v>0</v>
      </c>
      <c r="AH60" s="12">
        <f>'BMW - Workings'!AN15</f>
        <v>0</v>
      </c>
      <c r="AI60" s="12">
        <f>'BMW - Workings'!AO15</f>
        <v>0</v>
      </c>
      <c r="AJ60" s="12">
        <f>'BMW - Workings'!AP15</f>
        <v>0</v>
      </c>
      <c r="AK60" s="12">
        <f>'BMW - Workings'!AQ15</f>
        <v>0</v>
      </c>
      <c r="AL60" s="12">
        <f>'BMW - Workings'!AR15</f>
        <v>0</v>
      </c>
      <c r="AM60" s="12">
        <f>'BMW - Workings'!AS15</f>
        <v>0</v>
      </c>
      <c r="AN60" s="12">
        <f>'BMW - Workings'!AT15</f>
        <v>0</v>
      </c>
      <c r="AO60" s="12">
        <f>'BMW - Workings'!AU15</f>
        <v>0</v>
      </c>
      <c r="AP60" s="12">
        <f>'BMW - Workings'!AV15</f>
        <v>0</v>
      </c>
      <c r="AQ60" s="12">
        <f>'BMW - Workings'!AW15</f>
        <v>0</v>
      </c>
      <c r="AR60" s="12">
        <f>'BMW - Workings'!AX15</f>
        <v>0</v>
      </c>
      <c r="AS60" s="12">
        <f>'BMW - Workings'!AY15</f>
        <v>0</v>
      </c>
      <c r="AT60" s="12">
        <f>'BMW - Workings'!AZ15</f>
        <v>0</v>
      </c>
      <c r="AU60" s="12">
        <f>'BMW - Workings'!BA15</f>
        <v>0</v>
      </c>
      <c r="AV60" s="12">
        <f>'BMW - Workings'!BB15</f>
        <v>0</v>
      </c>
      <c r="AW60" s="12">
        <f>'BMW - Workings'!BC15</f>
        <v>0</v>
      </c>
      <c r="AX60" s="12">
        <f>'BMW - Workings'!BD15</f>
        <v>0</v>
      </c>
      <c r="AY60" s="12">
        <f>'BMW - Workings'!BE15</f>
        <v>0</v>
      </c>
      <c r="AZ60" s="12">
        <f>'BMW - Workings'!BF15</f>
        <v>0</v>
      </c>
      <c r="BA60" s="12">
        <f>'BMW - Workings'!BG15</f>
        <v>0</v>
      </c>
      <c r="BB60" s="12">
        <f>'BMW - Workings'!BH15</f>
        <v>0</v>
      </c>
      <c r="BC60" s="12">
        <f>'BMW - Workings'!BI15</f>
        <v>0</v>
      </c>
      <c r="BD60" s="12">
        <f>'BMW - Workings'!BJ15</f>
        <v>0</v>
      </c>
      <c r="BE60" s="12">
        <f>'BMW - Workings'!BK15</f>
        <v>0</v>
      </c>
      <c r="BF60" s="12">
        <f>'BMW - Workings'!BL15</f>
        <v>0</v>
      </c>
      <c r="BG60" s="12">
        <f>'BMW - Workings'!BM15</f>
        <v>0</v>
      </c>
      <c r="BH60" s="12">
        <f>'BMW - Workings'!BN15</f>
        <v>0</v>
      </c>
      <c r="BI60" s="12">
        <f>'BMW - Workings'!BO15</f>
        <v>0</v>
      </c>
      <c r="BJ60" s="12">
        <f>'BMW - Workings'!BP15</f>
        <v>0</v>
      </c>
      <c r="BK60" s="12">
        <f>'BMW - Workings'!BQ15</f>
        <v>0</v>
      </c>
      <c r="BL60" s="12">
        <f>'BMW - Workings'!BR15</f>
        <v>0</v>
      </c>
      <c r="BM60" s="12">
        <f>'BMW - Workings'!BS15</f>
        <v>0</v>
      </c>
      <c r="BN60" s="12">
        <f>'BMW - Workings'!BT15</f>
        <v>0</v>
      </c>
      <c r="BO60" s="12">
        <f>'BMW - Workings'!BU15</f>
        <v>0</v>
      </c>
      <c r="BP60" s="12">
        <f>'BMW - Workings'!BV15</f>
        <v>0</v>
      </c>
      <c r="BQ60" s="12">
        <f>'BMW - Workings'!BW15</f>
        <v>0</v>
      </c>
      <c r="BR60" s="12">
        <f>'BMW - Workings'!BX15</f>
        <v>0</v>
      </c>
      <c r="BS60" s="12">
        <f>'BMW - Workings'!BY15</f>
        <v>0</v>
      </c>
      <c r="BT60" s="12">
        <f>'BMW - Workings'!BZ15</f>
        <v>0</v>
      </c>
      <c r="BU60" s="12">
        <f>'BMW - Workings'!CA15</f>
        <v>0</v>
      </c>
      <c r="BV60" s="12">
        <f>'BMW - Workings'!CB15</f>
        <v>0</v>
      </c>
      <c r="BW60" s="12">
        <f>'BMW - Workings'!CC15</f>
        <v>0</v>
      </c>
      <c r="BX60" s="12">
        <f>'BMW - Workings'!CD15</f>
        <v>0</v>
      </c>
      <c r="BY60" s="12">
        <f>'BMW - Workings'!CE15</f>
        <v>0</v>
      </c>
      <c r="BZ60" s="12">
        <f>'BMW - Workings'!CF15</f>
        <v>0</v>
      </c>
      <c r="CA60" s="12">
        <f>'BMW - Workings'!CG15</f>
        <v>0</v>
      </c>
      <c r="CB60" s="12">
        <f>'BMW - Workings'!CH15</f>
        <v>0</v>
      </c>
      <c r="CC60" s="12">
        <f>'BMW - Workings'!CI15</f>
        <v>0</v>
      </c>
      <c r="CD60" s="12">
        <f>'BMW - Workings'!CJ15</f>
        <v>0</v>
      </c>
      <c r="CE60" s="12">
        <f>'BMW - Workings'!CK15</f>
        <v>0</v>
      </c>
      <c r="CF60" s="12">
        <f>'BMW - Workings'!CL15</f>
        <v>0</v>
      </c>
      <c r="CG60" s="12">
        <f>'BMW - Workings'!CM15</f>
        <v>0</v>
      </c>
      <c r="CH60" s="12">
        <f>'BMW - Workings'!CN15</f>
        <v>0</v>
      </c>
      <c r="CI60" s="12">
        <f>'BMW - Workings'!CO15</f>
        <v>0</v>
      </c>
      <c r="CJ60" s="12">
        <f>'BMW - Workings'!CP15</f>
        <v>0</v>
      </c>
      <c r="CK60" s="12">
        <f>'BMW - Workings'!CQ15</f>
        <v>0</v>
      </c>
      <c r="CL60" s="12">
        <f>'BMW - Workings'!CR15</f>
        <v>0</v>
      </c>
      <c r="CM60" s="12">
        <f>'BMW - Workings'!CS15</f>
        <v>0</v>
      </c>
      <c r="CN60" s="12">
        <f>'BMW - Workings'!CT15</f>
        <v>0</v>
      </c>
      <c r="CO60" s="12">
        <f>'BMW - Workings'!CU15</f>
        <v>0</v>
      </c>
      <c r="CP60" s="12">
        <f>'BMW - Workings'!CV15</f>
        <v>0</v>
      </c>
      <c r="CQ60" s="12">
        <f>'BMW - Workings'!CW15</f>
        <v>0</v>
      </c>
      <c r="CR60" s="12">
        <f>'BMW - Workings'!CX15</f>
        <v>0</v>
      </c>
      <c r="CS60" s="12">
        <f>'BMW - Workings'!CY15</f>
        <v>0</v>
      </c>
      <c r="CT60" s="12">
        <f>'BMW - Workings'!CZ15</f>
        <v>0</v>
      </c>
      <c r="CU60" s="12">
        <f>'BMW - Workings'!DA15</f>
        <v>0</v>
      </c>
      <c r="CV60" s="12">
        <f>'BMW - Workings'!DB15</f>
        <v>0</v>
      </c>
      <c r="CW60" s="12">
        <f>'BMW - Workings'!DC15</f>
        <v>0</v>
      </c>
      <c r="CX60" s="12">
        <f>'BMW - Workings'!DD15</f>
        <v>0</v>
      </c>
      <c r="CY60" s="12">
        <f>'BMW - Workings'!DE15</f>
        <v>0</v>
      </c>
      <c r="CZ60" s="12">
        <f>'BMW - Workings'!DF15</f>
        <v>0</v>
      </c>
      <c r="DA60" s="12">
        <f>'BMW - Workings'!DG15</f>
        <v>0</v>
      </c>
      <c r="DB60" s="12">
        <f>'BMW - Workings'!DH15</f>
        <v>0</v>
      </c>
      <c r="DC60" s="12">
        <f>'BMW - Workings'!DI15</f>
        <v>0</v>
      </c>
      <c r="DD60" s="12">
        <f>'BMW - Workings'!DJ15</f>
        <v>0</v>
      </c>
      <c r="DE60" s="12">
        <f>'BMW - Workings'!DK15</f>
        <v>0</v>
      </c>
      <c r="DF60" s="12">
        <f>'BMW - Workings'!DL15</f>
        <v>0</v>
      </c>
      <c r="DG60" s="12">
        <f>'BMW - Workings'!DM15</f>
        <v>0</v>
      </c>
      <c r="DH60" s="12">
        <f>'BMW - Workings'!DN15</f>
        <v>0</v>
      </c>
      <c r="DI60" s="12">
        <f>'BMW - Workings'!DO15</f>
        <v>0</v>
      </c>
      <c r="DJ60" s="12">
        <f>'BMW - Workings'!DP15</f>
        <v>0</v>
      </c>
      <c r="DK60" s="12">
        <f>'BMW - Workings'!DQ15</f>
        <v>0</v>
      </c>
      <c r="DL60" s="12">
        <f>'BMW - Workings'!DR15</f>
        <v>0</v>
      </c>
      <c r="DM60" s="12">
        <f>'BMW - Workings'!DS15</f>
        <v>0</v>
      </c>
      <c r="DN60" s="12">
        <f>'BMW - Workings'!DT15</f>
        <v>0</v>
      </c>
      <c r="DO60" s="12">
        <f>'BMW - Workings'!DU15</f>
        <v>0</v>
      </c>
      <c r="DP60" s="12">
        <f>'BMW - Workings'!DV15</f>
        <v>0</v>
      </c>
      <c r="DQ60" s="12">
        <f>'BMW - Workings'!DW15</f>
        <v>0</v>
      </c>
      <c r="DR60" s="12">
        <f>'BMW - Workings'!DX15</f>
        <v>0</v>
      </c>
      <c r="DS60" s="12">
        <f>'BMW - Workings'!DY15</f>
        <v>0</v>
      </c>
      <c r="DT60" s="12">
        <f>'BMW - Workings'!DZ15</f>
        <v>0</v>
      </c>
      <c r="DU60" s="12">
        <f>'BMW - Workings'!EA15</f>
        <v>0</v>
      </c>
      <c r="DV60" s="12">
        <f>'BMW - Workings'!EB15</f>
        <v>0</v>
      </c>
      <c r="DW60" s="12">
        <f>'BMW - Workings'!EC15</f>
        <v>0</v>
      </c>
      <c r="DX60" s="12">
        <f>'BMW - Workings'!ED15</f>
        <v>0</v>
      </c>
      <c r="DY60" s="12">
        <f>'BMW - Workings'!EE15</f>
        <v>0</v>
      </c>
      <c r="DZ60" s="12">
        <f>'BMW - Workings'!EF15</f>
        <v>0</v>
      </c>
      <c r="EA60" s="12">
        <f>'BMW - Workings'!EG15</f>
        <v>0</v>
      </c>
      <c r="EB60" s="12">
        <f>'BMW - Workings'!EH15</f>
        <v>0</v>
      </c>
      <c r="EC60" s="12">
        <f>'BMW - Workings'!EI15</f>
        <v>0</v>
      </c>
      <c r="ED60" s="12">
        <f>'BMW - Workings'!EJ15</f>
        <v>0</v>
      </c>
      <c r="EE60" s="12">
        <f>'BMW - Workings'!EK15</f>
        <v>0</v>
      </c>
      <c r="EF60" s="12">
        <f>'BMW - Workings'!EL15</f>
        <v>0</v>
      </c>
      <c r="EG60" s="12">
        <f>'BMW - Workings'!EM15</f>
        <v>0</v>
      </c>
      <c r="EH60" s="12">
        <f>'BMW - Workings'!EN15</f>
        <v>0</v>
      </c>
      <c r="EI60" s="12">
        <f>'BMW - Workings'!EO15</f>
        <v>0</v>
      </c>
      <c r="EJ60" s="12">
        <f>'BMW - Workings'!EP15</f>
        <v>0</v>
      </c>
      <c r="EK60" s="12">
        <f>'BMW - Workings'!EQ15</f>
        <v>0</v>
      </c>
      <c r="EL60" s="12">
        <f>'BMW - Workings'!ER15</f>
        <v>0</v>
      </c>
      <c r="EM60" s="12">
        <f>'BMW - Workings'!ES15</f>
        <v>0</v>
      </c>
      <c r="EN60" s="12">
        <f>'BMW - Workings'!ET15</f>
        <v>0</v>
      </c>
      <c r="EO60" s="12">
        <f>'BMW - Workings'!EU15</f>
        <v>0</v>
      </c>
      <c r="EP60" s="12">
        <f>'BMW - Workings'!EV15</f>
        <v>0</v>
      </c>
      <c r="EQ60" s="12">
        <f>'BMW - Workings'!EW15</f>
        <v>0</v>
      </c>
      <c r="ER60" s="12">
        <f>'BMW - Workings'!EX15</f>
        <v>0</v>
      </c>
      <c r="ES60" s="12">
        <f>'BMW - Workings'!EY15</f>
        <v>0</v>
      </c>
      <c r="ET60" s="12">
        <f>'BMW - Workings'!EZ15</f>
        <v>0</v>
      </c>
      <c r="EU60" s="12">
        <f>'BMW - Workings'!FA15</f>
        <v>0</v>
      </c>
      <c r="EV60" s="12">
        <f>'BMW - Workings'!FB15</f>
        <v>0</v>
      </c>
      <c r="EW60" s="12">
        <f>'BMW - Workings'!FC15</f>
        <v>0</v>
      </c>
      <c r="EX60" s="12">
        <f>'BMW - Workings'!FD15</f>
        <v>0</v>
      </c>
      <c r="EY60" s="12">
        <f>'BMW - Workings'!FE15</f>
        <v>0</v>
      </c>
      <c r="EZ60" s="12">
        <f>'BMW - Workings'!FF15</f>
        <v>0</v>
      </c>
      <c r="FA60" s="12">
        <f>'BMW - Workings'!FG15</f>
        <v>0</v>
      </c>
      <c r="FB60" s="12">
        <f>'BMW - Workings'!FH15</f>
        <v>0</v>
      </c>
      <c r="FC60" s="12">
        <f>'BMW - Workings'!FI15</f>
        <v>0</v>
      </c>
      <c r="FD60" s="12">
        <f>'BMW - Workings'!FJ15</f>
        <v>0</v>
      </c>
      <c r="FE60" s="12">
        <f>'BMW - Workings'!FK15</f>
        <v>0</v>
      </c>
      <c r="FF60" s="12">
        <f>'BMW - Workings'!FL15</f>
        <v>0</v>
      </c>
      <c r="FG60" s="12">
        <f>'BMW - Workings'!FM15</f>
        <v>0</v>
      </c>
      <c r="FH60" s="12">
        <f>'BMW - Workings'!FN15</f>
        <v>0</v>
      </c>
      <c r="FI60" s="12">
        <f>'BMW - Workings'!FO15</f>
        <v>0</v>
      </c>
      <c r="FJ60" s="12">
        <f>'BMW - Workings'!FP15</f>
        <v>0</v>
      </c>
      <c r="FK60" s="12">
        <f>'BMW - Workings'!FQ15</f>
        <v>0</v>
      </c>
      <c r="FL60" s="12">
        <f>'BMW - Workings'!FR15</f>
        <v>0</v>
      </c>
      <c r="FM60" s="12">
        <f>'BMW - Workings'!FS15</f>
        <v>0</v>
      </c>
      <c r="FN60" s="12">
        <f>'BMW - Workings'!FT15</f>
        <v>0</v>
      </c>
      <c r="FO60" s="12">
        <f>'BMW - Workings'!FU15</f>
        <v>0</v>
      </c>
      <c r="FP60" s="12">
        <f>'BMW - Workings'!FV15</f>
        <v>0</v>
      </c>
      <c r="FQ60" s="12">
        <f>'BMW - Workings'!FW15</f>
        <v>0</v>
      </c>
      <c r="FR60" s="12">
        <f>'BMW - Workings'!FX15</f>
        <v>0</v>
      </c>
      <c r="FS60" s="12">
        <f>'BMW - Workings'!FY15</f>
        <v>0</v>
      </c>
      <c r="FT60" s="12">
        <f>'BMW - Workings'!FZ15</f>
        <v>0</v>
      </c>
      <c r="FU60" s="12">
        <f>'BMW - Workings'!GA15</f>
        <v>0</v>
      </c>
      <c r="FV60" s="12">
        <f>'BMW - Workings'!GB15</f>
        <v>0</v>
      </c>
      <c r="FW60" s="12">
        <f>'BMW - Workings'!GC15</f>
        <v>0</v>
      </c>
      <c r="FX60" s="12">
        <f>'BMW - Workings'!GD15</f>
        <v>0</v>
      </c>
      <c r="FY60" s="12">
        <f>'BMW - Workings'!GE15</f>
        <v>0</v>
      </c>
      <c r="FZ60" s="12">
        <f>'BMW - Workings'!GF15</f>
        <v>0</v>
      </c>
      <c r="GA60" s="12">
        <f>'BMW - Workings'!GG15</f>
        <v>0</v>
      </c>
      <c r="GB60" s="12">
        <f>'BMW - Workings'!GH15</f>
        <v>0</v>
      </c>
      <c r="GC60" s="12">
        <f>'BMW - Workings'!GI15</f>
        <v>0</v>
      </c>
      <c r="GD60" s="12">
        <f>'BMW - Workings'!GJ15</f>
        <v>0</v>
      </c>
      <c r="GE60" s="12">
        <f>'BMW - Workings'!GK15</f>
        <v>0</v>
      </c>
      <c r="GF60" s="12">
        <f>'BMW - Workings'!GL15</f>
        <v>0</v>
      </c>
      <c r="GG60" s="12">
        <f>'BMW - Workings'!GM15</f>
        <v>0</v>
      </c>
      <c r="GH60" s="12">
        <f>'BMW - Workings'!GN15</f>
        <v>0</v>
      </c>
      <c r="GI60" s="12">
        <f>'BMW - Workings'!GO15</f>
        <v>0</v>
      </c>
      <c r="GJ60" s="12">
        <f>'BMW - Workings'!GP15</f>
        <v>0</v>
      </c>
      <c r="GK60" s="12">
        <f>'BMW - Workings'!GQ15</f>
        <v>0</v>
      </c>
      <c r="GL60" s="12">
        <f>'BMW - Workings'!GR15</f>
        <v>0</v>
      </c>
      <c r="GM60" s="12">
        <f>'BMW - Workings'!GS15</f>
        <v>0</v>
      </c>
      <c r="GN60" s="12">
        <f>'BMW - Workings'!GT15</f>
        <v>0</v>
      </c>
      <c r="GO60" s="12">
        <f>'BMW - Workings'!GU15</f>
        <v>0</v>
      </c>
      <c r="GP60" s="12">
        <f>'BMW - Workings'!GV15</f>
        <v>0</v>
      </c>
      <c r="GQ60" s="12">
        <f>'BMW - Workings'!GW15</f>
        <v>0</v>
      </c>
      <c r="GR60" s="12">
        <f>'BMW - Workings'!GX15</f>
        <v>0</v>
      </c>
      <c r="GS60" s="12">
        <f>'BMW - Workings'!GY15</f>
        <v>0</v>
      </c>
      <c r="GT60" s="12">
        <f>'BMW - Workings'!GZ15</f>
        <v>0</v>
      </c>
      <c r="GU60" s="12">
        <f>'BMW - Workings'!HA15</f>
        <v>0</v>
      </c>
      <c r="GV60" s="12">
        <f>'BMW - Workings'!HB15</f>
        <v>0</v>
      </c>
      <c r="GW60" s="12">
        <f>'BMW - Workings'!HC15</f>
        <v>0</v>
      </c>
      <c r="GX60" s="12">
        <f>'BMW - Workings'!HD15</f>
        <v>0</v>
      </c>
      <c r="GY60" s="12">
        <f>'BMW - Workings'!HE15</f>
        <v>0</v>
      </c>
      <c r="GZ60" s="12">
        <f>'BMW - Workings'!HF15</f>
        <v>0</v>
      </c>
      <c r="HA60" s="12">
        <f>'BMW - Workings'!HG15</f>
        <v>0</v>
      </c>
      <c r="HB60" s="12">
        <f>'BMW - Workings'!HH15</f>
        <v>0</v>
      </c>
      <c r="HC60" s="12">
        <f>'BMW - Workings'!HI15</f>
        <v>0</v>
      </c>
      <c r="HD60" s="12">
        <f>'BMW - Workings'!HJ15</f>
        <v>0</v>
      </c>
      <c r="HE60" s="12">
        <f>'BMW - Workings'!HK15</f>
        <v>0</v>
      </c>
      <c r="HF60" s="12">
        <f>'BMW - Workings'!HL15</f>
        <v>0</v>
      </c>
      <c r="HG60" s="12">
        <f>'BMW - Workings'!HM15</f>
        <v>0</v>
      </c>
      <c r="HH60" s="12">
        <f>'BMW - Workings'!HN15</f>
        <v>0</v>
      </c>
      <c r="HI60" s="12">
        <f>'BMW - Workings'!HO15</f>
        <v>0</v>
      </c>
      <c r="HJ60" s="12">
        <f>'BMW - Workings'!HP15</f>
        <v>0</v>
      </c>
      <c r="HK60" s="12">
        <f>'BMW - Workings'!HQ15</f>
        <v>0</v>
      </c>
      <c r="HL60" s="12">
        <f>'BMW - Workings'!HR15</f>
        <v>0</v>
      </c>
      <c r="HM60" s="12">
        <f>'BMW - Workings'!HS15</f>
        <v>0</v>
      </c>
      <c r="HN60" s="12">
        <f>'BMW - Workings'!HT15</f>
        <v>0</v>
      </c>
      <c r="HO60" s="12">
        <f>'BMW - Workings'!HU15</f>
        <v>0</v>
      </c>
      <c r="HP60" s="12">
        <f>'BMW - Workings'!HV15</f>
        <v>0</v>
      </c>
      <c r="HQ60" s="12">
        <f>'BMW - Workings'!HW15</f>
        <v>0</v>
      </c>
      <c r="HR60" s="12">
        <f>'BMW - Workings'!HX15</f>
        <v>0</v>
      </c>
      <c r="HS60" s="12">
        <f>'BMW - Workings'!HY15</f>
        <v>0</v>
      </c>
      <c r="HT60" s="12">
        <f>'BMW - Workings'!HZ15</f>
        <v>0</v>
      </c>
      <c r="HU60" s="12">
        <f>'BMW - Workings'!IA15</f>
        <v>0</v>
      </c>
      <c r="HV60" s="12">
        <f>'BMW - Workings'!IB15</f>
        <v>0</v>
      </c>
      <c r="HW60" s="12">
        <f>'BMW - Workings'!IC15</f>
        <v>0</v>
      </c>
      <c r="HX60" s="12">
        <f>'BMW - Workings'!ID15</f>
        <v>0</v>
      </c>
      <c r="HY60" s="12">
        <f>'BMW - Workings'!IE15</f>
        <v>0</v>
      </c>
      <c r="HZ60" s="12">
        <f>'BMW - Workings'!IF15</f>
        <v>0</v>
      </c>
      <c r="IA60" s="12">
        <f>'BMW - Workings'!IG15</f>
        <v>0</v>
      </c>
      <c r="IB60" s="12">
        <f>'BMW - Workings'!IH15</f>
        <v>0</v>
      </c>
      <c r="IC60" s="12">
        <f>'BMW - Workings'!II15</f>
        <v>0</v>
      </c>
      <c r="ID60" s="12">
        <f>'BMW - Workings'!IJ15</f>
        <v>0</v>
      </c>
      <c r="IE60" s="12">
        <f>'BMW - Workings'!IK15</f>
        <v>0</v>
      </c>
      <c r="IF60" s="12">
        <f>'BMW - Workings'!IL15</f>
        <v>0</v>
      </c>
      <c r="IG60" s="12">
        <f>'BMW - Workings'!IM15</f>
        <v>0</v>
      </c>
      <c r="IH60" s="12">
        <f>'BMW - Workings'!IN15</f>
        <v>0</v>
      </c>
      <c r="II60" s="12">
        <f>'BMW - Workings'!IO15</f>
        <v>0</v>
      </c>
      <c r="IJ60" s="12">
        <f>'BMW - Workings'!IP15</f>
        <v>0</v>
      </c>
      <c r="IK60" s="12">
        <f>'BMW - Workings'!IQ15</f>
        <v>0</v>
      </c>
      <c r="IL60" s="12">
        <f>'BMW - Workings'!IR15</f>
        <v>0</v>
      </c>
      <c r="IM60" s="12">
        <f>'BMW - Workings'!IS15</f>
        <v>0</v>
      </c>
      <c r="IN60" s="12">
        <f>'BMW - Workings'!IT15</f>
        <v>0</v>
      </c>
      <c r="IO60" s="12">
        <f>'BMW - Workings'!IU15</f>
        <v>0</v>
      </c>
      <c r="IP60" s="12" t="e">
        <f>'BMW - Workings'!#REF!</f>
        <v>#REF!</v>
      </c>
      <c r="IQ60" s="12" t="e">
        <f>'BMW - Workings'!#REF!</f>
        <v>#REF!</v>
      </c>
      <c r="IR60" s="12" t="e">
        <f>'BMW - Workings'!#REF!</f>
        <v>#REF!</v>
      </c>
    </row>
    <row r="61" spans="1:252" ht="16.7" customHeight="1" x14ac:dyDescent="0.25">
      <c r="A61" s="17" t="s">
        <v>268</v>
      </c>
      <c r="B61" s="28"/>
      <c r="C61" s="28"/>
      <c r="D61" s="28"/>
      <c r="E61" s="28"/>
      <c r="F61" s="28"/>
      <c r="G61" s="28"/>
      <c r="K61" s="12" t="str">
        <f>'BMW - Workings'!P17</f>
        <v>Check Error</v>
      </c>
      <c r="L61" s="12">
        <f>'BMW - Workings'!R17</f>
        <v>0</v>
      </c>
      <c r="M61" s="12">
        <f>'BMW - Workings'!S17</f>
        <v>0</v>
      </c>
      <c r="N61" s="12">
        <f>'BMW - Workings'!T17</f>
        <v>0</v>
      </c>
      <c r="O61" s="12">
        <f>'BMW - Workings'!U17</f>
        <v>0</v>
      </c>
      <c r="P61" s="12">
        <f>'BMW - Workings'!V17</f>
        <v>0</v>
      </c>
      <c r="Q61" s="12">
        <f>'BMW - Workings'!W17</f>
        <v>0</v>
      </c>
      <c r="R61" s="12">
        <f>'BMW - Workings'!X17</f>
        <v>0</v>
      </c>
      <c r="S61" s="12">
        <f>'BMW - Workings'!Y17</f>
        <v>0</v>
      </c>
      <c r="T61" s="12">
        <f>'BMW - Workings'!Z17</f>
        <v>0</v>
      </c>
      <c r="U61" s="12">
        <f>'BMW - Workings'!AA17</f>
        <v>0</v>
      </c>
      <c r="V61" s="12">
        <f>'BMW - Workings'!AB17</f>
        <v>0</v>
      </c>
      <c r="W61" s="12">
        <f>'BMW - Workings'!AC17</f>
        <v>0</v>
      </c>
      <c r="X61" s="12">
        <f>'BMW - Workings'!AD17</f>
        <v>0</v>
      </c>
      <c r="Y61" s="12">
        <f>'BMW - Workings'!AE17</f>
        <v>0</v>
      </c>
      <c r="Z61" s="12">
        <f>'BMW - Workings'!AF17</f>
        <v>0</v>
      </c>
      <c r="AA61" s="12">
        <f>'BMW - Workings'!AG17</f>
        <v>0</v>
      </c>
      <c r="AB61" s="12">
        <f>'BMW - Workings'!AH17</f>
        <v>0</v>
      </c>
      <c r="AC61" s="12">
        <f>'BMW - Workings'!AI17</f>
        <v>0</v>
      </c>
      <c r="AD61" s="12">
        <f>'BMW - Workings'!AJ17</f>
        <v>0</v>
      </c>
      <c r="AE61" s="12">
        <f>'BMW - Workings'!AK17</f>
        <v>0</v>
      </c>
      <c r="AF61" s="12">
        <f>'BMW - Workings'!AL17</f>
        <v>0</v>
      </c>
      <c r="AG61" s="12">
        <f>'BMW - Workings'!AM17</f>
        <v>0</v>
      </c>
      <c r="AH61" s="12">
        <f>'BMW - Workings'!AN17</f>
        <v>0</v>
      </c>
      <c r="AI61" s="12">
        <f>'BMW - Workings'!AO17</f>
        <v>0</v>
      </c>
      <c r="AJ61" s="12">
        <f>'BMW - Workings'!AP17</f>
        <v>0</v>
      </c>
      <c r="AK61" s="12">
        <f>'BMW - Workings'!AQ17</f>
        <v>0</v>
      </c>
      <c r="AL61" s="12">
        <f>'BMW - Workings'!AR17</f>
        <v>0</v>
      </c>
      <c r="AM61" s="12">
        <f>'BMW - Workings'!AS17</f>
        <v>0</v>
      </c>
      <c r="AN61" s="12">
        <f>'BMW - Workings'!AT17</f>
        <v>0</v>
      </c>
      <c r="AO61" s="12">
        <f>'BMW - Workings'!AU17</f>
        <v>0</v>
      </c>
      <c r="AP61" s="12">
        <f>'BMW - Workings'!AV17</f>
        <v>0</v>
      </c>
      <c r="AQ61" s="12">
        <f>'BMW - Workings'!AW17</f>
        <v>0</v>
      </c>
      <c r="AR61" s="12">
        <f>'BMW - Workings'!AX17</f>
        <v>0</v>
      </c>
      <c r="AS61" s="12">
        <f>'BMW - Workings'!AY17</f>
        <v>0</v>
      </c>
      <c r="AT61" s="12">
        <f>'BMW - Workings'!AZ17</f>
        <v>0</v>
      </c>
      <c r="AU61" s="12">
        <f>'BMW - Workings'!BA17</f>
        <v>0</v>
      </c>
      <c r="AV61" s="12">
        <f>'BMW - Workings'!BB17</f>
        <v>0</v>
      </c>
      <c r="AW61" s="12">
        <f>'BMW - Workings'!BC17</f>
        <v>0</v>
      </c>
      <c r="AX61" s="12">
        <f>'BMW - Workings'!BD17</f>
        <v>0</v>
      </c>
      <c r="AY61" s="12">
        <f>'BMW - Workings'!BE17</f>
        <v>0</v>
      </c>
      <c r="AZ61" s="12">
        <f>'BMW - Workings'!BF17</f>
        <v>0</v>
      </c>
      <c r="BA61" s="12">
        <f>'BMW - Workings'!BG17</f>
        <v>0</v>
      </c>
      <c r="BB61" s="12">
        <f>'BMW - Workings'!BH17</f>
        <v>0</v>
      </c>
      <c r="BC61" s="12">
        <f>'BMW - Workings'!BI17</f>
        <v>0</v>
      </c>
      <c r="BD61" s="12">
        <f>'BMW - Workings'!BJ17</f>
        <v>0</v>
      </c>
      <c r="BE61" s="12">
        <f>'BMW - Workings'!BK17</f>
        <v>0</v>
      </c>
      <c r="BF61" s="12">
        <f>'BMW - Workings'!BL17</f>
        <v>0</v>
      </c>
      <c r="BG61" s="12">
        <f>'BMW - Workings'!BM17</f>
        <v>0</v>
      </c>
      <c r="BH61" s="12">
        <f>'BMW - Workings'!BN17</f>
        <v>0</v>
      </c>
      <c r="BI61" s="12">
        <f>'BMW - Workings'!BO17</f>
        <v>0</v>
      </c>
      <c r="BJ61" s="12">
        <f>'BMW - Workings'!BP17</f>
        <v>0</v>
      </c>
      <c r="BK61" s="12">
        <f>'BMW - Workings'!BQ17</f>
        <v>0</v>
      </c>
      <c r="BL61" s="12">
        <f>'BMW - Workings'!BR17</f>
        <v>0</v>
      </c>
      <c r="BM61" s="12">
        <f>'BMW - Workings'!BS17</f>
        <v>0</v>
      </c>
      <c r="BN61" s="12">
        <f>'BMW - Workings'!BT17</f>
        <v>0</v>
      </c>
      <c r="BO61" s="12">
        <f>'BMW - Workings'!BU17</f>
        <v>0</v>
      </c>
      <c r="BP61" s="12">
        <f>'BMW - Workings'!BV17</f>
        <v>0</v>
      </c>
      <c r="BQ61" s="12">
        <f>'BMW - Workings'!BW17</f>
        <v>0</v>
      </c>
      <c r="BR61" s="12">
        <f>'BMW - Workings'!BX17</f>
        <v>0</v>
      </c>
      <c r="BS61" s="12">
        <f>'BMW - Workings'!BY17</f>
        <v>0</v>
      </c>
      <c r="BT61" s="12">
        <f>'BMW - Workings'!BZ17</f>
        <v>0</v>
      </c>
      <c r="BU61" s="12">
        <f>'BMW - Workings'!CA17</f>
        <v>0</v>
      </c>
      <c r="BV61" s="12">
        <f>'BMW - Workings'!CB17</f>
        <v>0</v>
      </c>
      <c r="BW61" s="12">
        <f>'BMW - Workings'!CC17</f>
        <v>0</v>
      </c>
      <c r="BX61" s="12">
        <f>'BMW - Workings'!CD17</f>
        <v>0</v>
      </c>
      <c r="BY61" s="12">
        <f>'BMW - Workings'!CE17</f>
        <v>0</v>
      </c>
      <c r="BZ61" s="12">
        <f>'BMW - Workings'!CF17</f>
        <v>0</v>
      </c>
      <c r="CA61" s="12">
        <f>'BMW - Workings'!CG17</f>
        <v>0</v>
      </c>
      <c r="CB61" s="12">
        <f>'BMW - Workings'!CH17</f>
        <v>0</v>
      </c>
      <c r="CC61" s="12">
        <f>'BMW - Workings'!CI17</f>
        <v>0</v>
      </c>
      <c r="CD61" s="12">
        <f>'BMW - Workings'!CJ17</f>
        <v>0</v>
      </c>
      <c r="CE61" s="12">
        <f>'BMW - Workings'!CK17</f>
        <v>0</v>
      </c>
      <c r="CF61" s="12">
        <f>'BMW - Workings'!CL17</f>
        <v>0</v>
      </c>
      <c r="CG61" s="12">
        <f>'BMW - Workings'!CM17</f>
        <v>0</v>
      </c>
      <c r="CH61" s="12">
        <f>'BMW - Workings'!CN17</f>
        <v>0</v>
      </c>
      <c r="CI61" s="12">
        <f>'BMW - Workings'!CO17</f>
        <v>0</v>
      </c>
      <c r="CJ61" s="12">
        <f>'BMW - Workings'!CP17</f>
        <v>0</v>
      </c>
      <c r="CK61" s="12">
        <f>'BMW - Workings'!CQ17</f>
        <v>0</v>
      </c>
      <c r="CL61" s="12">
        <f>'BMW - Workings'!CR17</f>
        <v>0</v>
      </c>
      <c r="CM61" s="12">
        <f>'BMW - Workings'!CS17</f>
        <v>0</v>
      </c>
      <c r="CN61" s="12">
        <f>'BMW - Workings'!CT17</f>
        <v>0</v>
      </c>
      <c r="CO61" s="12">
        <f>'BMW - Workings'!CU17</f>
        <v>0</v>
      </c>
      <c r="CP61" s="12">
        <f>'BMW - Workings'!CV17</f>
        <v>0</v>
      </c>
      <c r="CQ61" s="12">
        <f>'BMW - Workings'!CW17</f>
        <v>0</v>
      </c>
      <c r="CR61" s="12">
        <f>'BMW - Workings'!CX17</f>
        <v>0</v>
      </c>
      <c r="CS61" s="12">
        <f>'BMW - Workings'!CY17</f>
        <v>0</v>
      </c>
      <c r="CT61" s="12">
        <f>'BMW - Workings'!CZ17</f>
        <v>0</v>
      </c>
      <c r="CU61" s="12">
        <f>'BMW - Workings'!DA17</f>
        <v>0</v>
      </c>
      <c r="CV61" s="12">
        <f>'BMW - Workings'!DB17</f>
        <v>0</v>
      </c>
      <c r="CW61" s="12">
        <f>'BMW - Workings'!DC17</f>
        <v>0</v>
      </c>
      <c r="CX61" s="12">
        <f>'BMW - Workings'!DD17</f>
        <v>0</v>
      </c>
      <c r="CY61" s="12">
        <f>'BMW - Workings'!DE17</f>
        <v>0</v>
      </c>
      <c r="CZ61" s="12">
        <f>'BMW - Workings'!DF17</f>
        <v>0</v>
      </c>
      <c r="DA61" s="12">
        <f>'BMW - Workings'!DG17</f>
        <v>0</v>
      </c>
      <c r="DB61" s="12">
        <f>'BMW - Workings'!DH17</f>
        <v>0</v>
      </c>
      <c r="DC61" s="12">
        <f>'BMW - Workings'!DI17</f>
        <v>0</v>
      </c>
      <c r="DD61" s="12">
        <f>'BMW - Workings'!DJ17</f>
        <v>0</v>
      </c>
      <c r="DE61" s="12">
        <f>'BMW - Workings'!DK17</f>
        <v>0</v>
      </c>
      <c r="DF61" s="12">
        <f>'BMW - Workings'!DL17</f>
        <v>0</v>
      </c>
      <c r="DG61" s="12">
        <f>'BMW - Workings'!DM17</f>
        <v>0</v>
      </c>
      <c r="DH61" s="12">
        <f>'BMW - Workings'!DN17</f>
        <v>0</v>
      </c>
      <c r="DI61" s="12">
        <f>'BMW - Workings'!DO17</f>
        <v>0</v>
      </c>
      <c r="DJ61" s="12">
        <f>'BMW - Workings'!DP17</f>
        <v>0</v>
      </c>
      <c r="DK61" s="12">
        <f>'BMW - Workings'!DQ17</f>
        <v>0</v>
      </c>
      <c r="DL61" s="12">
        <f>'BMW - Workings'!DR17</f>
        <v>0</v>
      </c>
      <c r="DM61" s="12">
        <f>'BMW - Workings'!DS17</f>
        <v>0</v>
      </c>
      <c r="DN61" s="12">
        <f>'BMW - Workings'!DT17</f>
        <v>0</v>
      </c>
      <c r="DO61" s="12">
        <f>'BMW - Workings'!DU17</f>
        <v>0</v>
      </c>
      <c r="DP61" s="12">
        <f>'BMW - Workings'!DV17</f>
        <v>0</v>
      </c>
      <c r="DQ61" s="12">
        <f>'BMW - Workings'!DW17</f>
        <v>0</v>
      </c>
      <c r="DR61" s="12">
        <f>'BMW - Workings'!DX17</f>
        <v>0</v>
      </c>
      <c r="DS61" s="12">
        <f>'BMW - Workings'!DY17</f>
        <v>0</v>
      </c>
      <c r="DT61" s="12">
        <f>'BMW - Workings'!DZ17</f>
        <v>0</v>
      </c>
      <c r="DU61" s="12">
        <f>'BMW - Workings'!EA17</f>
        <v>0</v>
      </c>
      <c r="DV61" s="12">
        <f>'BMW - Workings'!EB17</f>
        <v>0</v>
      </c>
      <c r="DW61" s="12">
        <f>'BMW - Workings'!EC17</f>
        <v>0</v>
      </c>
      <c r="DX61" s="12">
        <f>'BMW - Workings'!ED17</f>
        <v>0</v>
      </c>
      <c r="DY61" s="12">
        <f>'BMW - Workings'!EE17</f>
        <v>0</v>
      </c>
      <c r="DZ61" s="12">
        <f>'BMW - Workings'!EF17</f>
        <v>0</v>
      </c>
      <c r="EA61" s="12">
        <f>'BMW - Workings'!EG17</f>
        <v>0</v>
      </c>
      <c r="EB61" s="12">
        <f>'BMW - Workings'!EH17</f>
        <v>0</v>
      </c>
      <c r="EC61" s="12">
        <f>'BMW - Workings'!EI17</f>
        <v>0</v>
      </c>
      <c r="ED61" s="12">
        <f>'BMW - Workings'!EJ17</f>
        <v>0</v>
      </c>
      <c r="EE61" s="12">
        <f>'BMW - Workings'!EK17</f>
        <v>0</v>
      </c>
      <c r="EF61" s="12">
        <f>'BMW - Workings'!EL17</f>
        <v>0</v>
      </c>
      <c r="EG61" s="12">
        <f>'BMW - Workings'!EM17</f>
        <v>0</v>
      </c>
      <c r="EH61" s="12">
        <f>'BMW - Workings'!EN17</f>
        <v>0</v>
      </c>
      <c r="EI61" s="12">
        <f>'BMW - Workings'!EO17</f>
        <v>0</v>
      </c>
      <c r="EJ61" s="12">
        <f>'BMW - Workings'!EP17</f>
        <v>0</v>
      </c>
      <c r="EK61" s="12">
        <f>'BMW - Workings'!EQ17</f>
        <v>0</v>
      </c>
      <c r="EL61" s="12">
        <f>'BMW - Workings'!ER17</f>
        <v>0</v>
      </c>
      <c r="EM61" s="12">
        <f>'BMW - Workings'!ES17</f>
        <v>0</v>
      </c>
      <c r="EN61" s="12">
        <f>'BMW - Workings'!ET17</f>
        <v>0</v>
      </c>
      <c r="EO61" s="12">
        <f>'BMW - Workings'!EU17</f>
        <v>0</v>
      </c>
      <c r="EP61" s="12">
        <f>'BMW - Workings'!EV17</f>
        <v>0</v>
      </c>
      <c r="EQ61" s="12">
        <f>'BMW - Workings'!EW17</f>
        <v>0</v>
      </c>
      <c r="ER61" s="12">
        <f>'BMW - Workings'!EX17</f>
        <v>0</v>
      </c>
      <c r="ES61" s="12">
        <f>'BMW - Workings'!EY17</f>
        <v>0</v>
      </c>
      <c r="ET61" s="12">
        <f>'BMW - Workings'!EZ17</f>
        <v>0</v>
      </c>
      <c r="EU61" s="12">
        <f>'BMW - Workings'!FA17</f>
        <v>0</v>
      </c>
      <c r="EV61" s="12">
        <f>'BMW - Workings'!FB17</f>
        <v>0</v>
      </c>
      <c r="EW61" s="12">
        <f>'BMW - Workings'!FC17</f>
        <v>0</v>
      </c>
      <c r="EX61" s="12">
        <f>'BMW - Workings'!FD17</f>
        <v>0</v>
      </c>
      <c r="EY61" s="12">
        <f>'BMW - Workings'!FE17</f>
        <v>0</v>
      </c>
      <c r="EZ61" s="12">
        <f>'BMW - Workings'!FF17</f>
        <v>0</v>
      </c>
      <c r="FA61" s="12">
        <f>'BMW - Workings'!FG17</f>
        <v>0</v>
      </c>
      <c r="FB61" s="12">
        <f>'BMW - Workings'!FH17</f>
        <v>0</v>
      </c>
      <c r="FC61" s="12">
        <f>'BMW - Workings'!FI17</f>
        <v>0</v>
      </c>
      <c r="FD61" s="12">
        <f>'BMW - Workings'!FJ17</f>
        <v>0</v>
      </c>
      <c r="FE61" s="12">
        <f>'BMW - Workings'!FK17</f>
        <v>0</v>
      </c>
      <c r="FF61" s="12">
        <f>'BMW - Workings'!FL17</f>
        <v>0</v>
      </c>
      <c r="FG61" s="12">
        <f>'BMW - Workings'!FM17</f>
        <v>0</v>
      </c>
      <c r="FH61" s="12">
        <f>'BMW - Workings'!FN17</f>
        <v>0</v>
      </c>
      <c r="FI61" s="12">
        <f>'BMW - Workings'!FO17</f>
        <v>0</v>
      </c>
      <c r="FJ61" s="12">
        <f>'BMW - Workings'!FP17</f>
        <v>0</v>
      </c>
      <c r="FK61" s="12">
        <f>'BMW - Workings'!FQ17</f>
        <v>0</v>
      </c>
      <c r="FL61" s="12">
        <f>'BMW - Workings'!FR17</f>
        <v>0</v>
      </c>
      <c r="FM61" s="12">
        <f>'BMW - Workings'!FS17</f>
        <v>0</v>
      </c>
      <c r="FN61" s="12">
        <f>'BMW - Workings'!FT17</f>
        <v>0</v>
      </c>
      <c r="FO61" s="12">
        <f>'BMW - Workings'!FU17</f>
        <v>0</v>
      </c>
      <c r="FP61" s="12">
        <f>'BMW - Workings'!FV17</f>
        <v>0</v>
      </c>
      <c r="FQ61" s="12">
        <f>'BMW - Workings'!FW17</f>
        <v>0</v>
      </c>
      <c r="FR61" s="12">
        <f>'BMW - Workings'!FX17</f>
        <v>0</v>
      </c>
      <c r="FS61" s="12">
        <f>'BMW - Workings'!FY17</f>
        <v>0</v>
      </c>
      <c r="FT61" s="12">
        <f>'BMW - Workings'!FZ17</f>
        <v>0</v>
      </c>
      <c r="FU61" s="12">
        <f>'BMW - Workings'!GA17</f>
        <v>0</v>
      </c>
      <c r="FV61" s="12">
        <f>'BMW - Workings'!GB17</f>
        <v>0</v>
      </c>
      <c r="FW61" s="12">
        <f>'BMW - Workings'!GC17</f>
        <v>0</v>
      </c>
      <c r="FX61" s="12">
        <f>'BMW - Workings'!GD17</f>
        <v>0</v>
      </c>
      <c r="FY61" s="12">
        <f>'BMW - Workings'!GE17</f>
        <v>0</v>
      </c>
      <c r="FZ61" s="12">
        <f>'BMW - Workings'!GF17</f>
        <v>0</v>
      </c>
      <c r="GA61" s="12">
        <f>'BMW - Workings'!GG17</f>
        <v>0</v>
      </c>
      <c r="GB61" s="12">
        <f>'BMW - Workings'!GH17</f>
        <v>0</v>
      </c>
      <c r="GC61" s="12">
        <f>'BMW - Workings'!GI17</f>
        <v>0</v>
      </c>
      <c r="GD61" s="12">
        <f>'BMW - Workings'!GJ17</f>
        <v>0</v>
      </c>
      <c r="GE61" s="12">
        <f>'BMW - Workings'!GK17</f>
        <v>0</v>
      </c>
      <c r="GF61" s="12">
        <f>'BMW - Workings'!GL17</f>
        <v>0</v>
      </c>
      <c r="GG61" s="12">
        <f>'BMW - Workings'!GM17</f>
        <v>0</v>
      </c>
      <c r="GH61" s="12">
        <f>'BMW - Workings'!GN17</f>
        <v>0</v>
      </c>
      <c r="GI61" s="12">
        <f>'BMW - Workings'!GO17</f>
        <v>0</v>
      </c>
      <c r="GJ61" s="12">
        <f>'BMW - Workings'!GP17</f>
        <v>0</v>
      </c>
      <c r="GK61" s="12">
        <f>'BMW - Workings'!GQ17</f>
        <v>0</v>
      </c>
      <c r="GL61" s="12">
        <f>'BMW - Workings'!GR17</f>
        <v>0</v>
      </c>
      <c r="GM61" s="12">
        <f>'BMW - Workings'!GS17</f>
        <v>0</v>
      </c>
      <c r="GN61" s="12">
        <f>'BMW - Workings'!GT17</f>
        <v>0</v>
      </c>
      <c r="GO61" s="12">
        <f>'BMW - Workings'!GU17</f>
        <v>0</v>
      </c>
      <c r="GP61" s="12">
        <f>'BMW - Workings'!GV17</f>
        <v>0</v>
      </c>
      <c r="GQ61" s="12">
        <f>'BMW - Workings'!GW17</f>
        <v>0</v>
      </c>
      <c r="GR61" s="12">
        <f>'BMW - Workings'!GX17</f>
        <v>0</v>
      </c>
      <c r="GS61" s="12">
        <f>'BMW - Workings'!GY17</f>
        <v>0</v>
      </c>
      <c r="GT61" s="12">
        <f>'BMW - Workings'!GZ17</f>
        <v>0</v>
      </c>
      <c r="GU61" s="12">
        <f>'BMW - Workings'!HA17</f>
        <v>0</v>
      </c>
      <c r="GV61" s="12">
        <f>'BMW - Workings'!HB17</f>
        <v>0</v>
      </c>
      <c r="GW61" s="12">
        <f>'BMW - Workings'!HC17</f>
        <v>0</v>
      </c>
      <c r="GX61" s="12">
        <f>'BMW - Workings'!HD17</f>
        <v>0</v>
      </c>
      <c r="GY61" s="12">
        <f>'BMW - Workings'!HE17</f>
        <v>0</v>
      </c>
      <c r="GZ61" s="12">
        <f>'BMW - Workings'!HF17</f>
        <v>0</v>
      </c>
      <c r="HA61" s="12">
        <f>'BMW - Workings'!HG17</f>
        <v>0</v>
      </c>
      <c r="HB61" s="12">
        <f>'BMW - Workings'!HH17</f>
        <v>0</v>
      </c>
      <c r="HC61" s="12">
        <f>'BMW - Workings'!HI17</f>
        <v>0</v>
      </c>
      <c r="HD61" s="12">
        <f>'BMW - Workings'!HJ17</f>
        <v>0</v>
      </c>
      <c r="HE61" s="12">
        <f>'BMW - Workings'!HK17</f>
        <v>0</v>
      </c>
      <c r="HF61" s="12">
        <f>'BMW - Workings'!HL17</f>
        <v>0</v>
      </c>
      <c r="HG61" s="12">
        <f>'BMW - Workings'!HM17</f>
        <v>0</v>
      </c>
      <c r="HH61" s="12">
        <f>'BMW - Workings'!HN17</f>
        <v>0</v>
      </c>
      <c r="HI61" s="12">
        <f>'BMW - Workings'!HO17</f>
        <v>0</v>
      </c>
      <c r="HJ61" s="12">
        <f>'BMW - Workings'!HP17</f>
        <v>0</v>
      </c>
      <c r="HK61" s="12">
        <f>'BMW - Workings'!HQ17</f>
        <v>0</v>
      </c>
      <c r="HL61" s="12">
        <f>'BMW - Workings'!HR17</f>
        <v>0</v>
      </c>
      <c r="HM61" s="12">
        <f>'BMW - Workings'!HS17</f>
        <v>0</v>
      </c>
      <c r="HN61" s="12">
        <f>'BMW - Workings'!HT17</f>
        <v>0</v>
      </c>
      <c r="HO61" s="12">
        <f>'BMW - Workings'!HU17</f>
        <v>0</v>
      </c>
      <c r="HP61" s="12">
        <f>'BMW - Workings'!HV17</f>
        <v>0</v>
      </c>
      <c r="HQ61" s="12">
        <f>'BMW - Workings'!HW17</f>
        <v>0</v>
      </c>
      <c r="HR61" s="12">
        <f>'BMW - Workings'!HX17</f>
        <v>0</v>
      </c>
      <c r="HS61" s="12">
        <f>'BMW - Workings'!HY17</f>
        <v>0</v>
      </c>
      <c r="HT61" s="12">
        <f>'BMW - Workings'!HZ17</f>
        <v>0</v>
      </c>
      <c r="HU61" s="12">
        <f>'BMW - Workings'!IA17</f>
        <v>0</v>
      </c>
      <c r="HV61" s="12">
        <f>'BMW - Workings'!IB17</f>
        <v>0</v>
      </c>
      <c r="HW61" s="12">
        <f>'BMW - Workings'!IC17</f>
        <v>0</v>
      </c>
      <c r="HX61" s="12">
        <f>'BMW - Workings'!ID17</f>
        <v>0</v>
      </c>
      <c r="HY61" s="12">
        <f>'BMW - Workings'!IE17</f>
        <v>0</v>
      </c>
      <c r="HZ61" s="12">
        <f>'BMW - Workings'!IF17</f>
        <v>0</v>
      </c>
      <c r="IA61" s="12">
        <f>'BMW - Workings'!IG17</f>
        <v>0</v>
      </c>
      <c r="IB61" s="12">
        <f>'BMW - Workings'!IH17</f>
        <v>0</v>
      </c>
      <c r="IC61" s="12">
        <f>'BMW - Workings'!II17</f>
        <v>0</v>
      </c>
      <c r="ID61" s="12">
        <f>'BMW - Workings'!IJ17</f>
        <v>0</v>
      </c>
      <c r="IE61" s="12">
        <f>'BMW - Workings'!IK17</f>
        <v>0</v>
      </c>
      <c r="IF61" s="12">
        <f>'BMW - Workings'!IL17</f>
        <v>0</v>
      </c>
      <c r="IG61" s="12">
        <f>'BMW - Workings'!IM17</f>
        <v>0</v>
      </c>
      <c r="IH61" s="12">
        <f>'BMW - Workings'!IN17</f>
        <v>0</v>
      </c>
      <c r="II61" s="12">
        <f>'BMW - Workings'!IO17</f>
        <v>0</v>
      </c>
      <c r="IJ61" s="12">
        <f>'BMW - Workings'!IP17</f>
        <v>0</v>
      </c>
      <c r="IK61" s="12">
        <f>'BMW - Workings'!IQ17</f>
        <v>0</v>
      </c>
      <c r="IL61" s="12">
        <f>'BMW - Workings'!IR17</f>
        <v>0</v>
      </c>
      <c r="IM61" s="12">
        <f>'BMW - Workings'!IS17</f>
        <v>0</v>
      </c>
      <c r="IN61" s="12">
        <f>'BMW - Workings'!IT17</f>
        <v>0</v>
      </c>
      <c r="IO61" s="12">
        <f>'BMW - Workings'!IU17</f>
        <v>0</v>
      </c>
      <c r="IP61" s="12" t="e">
        <f>'BMW - Workings'!#REF!</f>
        <v>#REF!</v>
      </c>
      <c r="IQ61" s="12" t="e">
        <f>'BMW - Workings'!#REF!</f>
        <v>#REF!</v>
      </c>
      <c r="IR61" s="12" t="e">
        <f>'BMW - Workings'!#REF!</f>
        <v>#REF!</v>
      </c>
    </row>
    <row r="62" spans="1:252" ht="32.25" customHeight="1" x14ac:dyDescent="0.25">
      <c r="A62" s="17" t="s">
        <v>269</v>
      </c>
      <c r="B62" s="28"/>
      <c r="C62" s="28"/>
      <c r="D62" s="28"/>
      <c r="E62" s="28"/>
      <c r="F62" s="28"/>
      <c r="G62" s="28"/>
      <c r="K62" s="12" t="str">
        <f>'BMW - Workings'!P19</f>
        <v>Check Error</v>
      </c>
      <c r="L62" s="12">
        <f>'BMW - Workings'!R19</f>
        <v>0</v>
      </c>
      <c r="M62" s="12">
        <f>'BMW - Workings'!S19</f>
        <v>0</v>
      </c>
      <c r="N62" s="12">
        <f>'BMW - Workings'!T19</f>
        <v>0</v>
      </c>
      <c r="O62" s="12">
        <f>'BMW - Workings'!U19</f>
        <v>0</v>
      </c>
      <c r="P62" s="12">
        <f>'BMW - Workings'!V19</f>
        <v>0</v>
      </c>
      <c r="Q62" s="12">
        <f>'BMW - Workings'!W19</f>
        <v>0</v>
      </c>
      <c r="R62" s="12">
        <f>'BMW - Workings'!X19</f>
        <v>0</v>
      </c>
      <c r="S62" s="12">
        <f>'BMW - Workings'!Y19</f>
        <v>0</v>
      </c>
      <c r="T62" s="12">
        <f>'BMW - Workings'!Z19</f>
        <v>0</v>
      </c>
      <c r="U62" s="12">
        <f>'BMW - Workings'!AA19</f>
        <v>0</v>
      </c>
      <c r="V62" s="12">
        <f>'BMW - Workings'!AB19</f>
        <v>0</v>
      </c>
      <c r="W62" s="12">
        <f>'BMW - Workings'!AC19</f>
        <v>0</v>
      </c>
      <c r="X62" s="12">
        <f>'BMW - Workings'!AD19</f>
        <v>0</v>
      </c>
      <c r="Y62" s="12">
        <f>'BMW - Workings'!AE19</f>
        <v>0</v>
      </c>
      <c r="Z62" s="12">
        <f>'BMW - Workings'!AF19</f>
        <v>0</v>
      </c>
      <c r="AA62" s="12">
        <f>'BMW - Workings'!AG19</f>
        <v>0</v>
      </c>
      <c r="AB62" s="12">
        <f>'BMW - Workings'!AH19</f>
        <v>0</v>
      </c>
      <c r="AC62" s="12">
        <f>'BMW - Workings'!AI19</f>
        <v>0</v>
      </c>
      <c r="AD62" s="12">
        <f>'BMW - Workings'!AJ19</f>
        <v>0</v>
      </c>
      <c r="AE62" s="12">
        <f>'BMW - Workings'!AK19</f>
        <v>0</v>
      </c>
      <c r="AF62" s="12">
        <f>'BMW - Workings'!AL19</f>
        <v>0</v>
      </c>
      <c r="AG62" s="12">
        <f>'BMW - Workings'!AM19</f>
        <v>0</v>
      </c>
      <c r="AH62" s="12">
        <f>'BMW - Workings'!AN19</f>
        <v>0</v>
      </c>
      <c r="AI62" s="12">
        <f>'BMW - Workings'!AO19</f>
        <v>0</v>
      </c>
      <c r="AJ62" s="12">
        <f>'BMW - Workings'!AP19</f>
        <v>0</v>
      </c>
      <c r="AK62" s="12">
        <f>'BMW - Workings'!AQ19</f>
        <v>0</v>
      </c>
      <c r="AL62" s="12">
        <f>'BMW - Workings'!AR19</f>
        <v>0</v>
      </c>
      <c r="AM62" s="12">
        <f>'BMW - Workings'!AS19</f>
        <v>0</v>
      </c>
      <c r="AN62" s="12">
        <f>'BMW - Workings'!AT19</f>
        <v>0</v>
      </c>
      <c r="AO62" s="12">
        <f>'BMW - Workings'!AU19</f>
        <v>0</v>
      </c>
      <c r="AP62" s="12">
        <f>'BMW - Workings'!AV19</f>
        <v>0</v>
      </c>
      <c r="AQ62" s="12">
        <f>'BMW - Workings'!AW19</f>
        <v>0</v>
      </c>
      <c r="AR62" s="12">
        <f>'BMW - Workings'!AX19</f>
        <v>0</v>
      </c>
      <c r="AS62" s="12">
        <f>'BMW - Workings'!AY19</f>
        <v>0</v>
      </c>
      <c r="AT62" s="12">
        <f>'BMW - Workings'!AZ19</f>
        <v>0</v>
      </c>
      <c r="AU62" s="12">
        <f>'BMW - Workings'!BA19</f>
        <v>0</v>
      </c>
      <c r="AV62" s="12">
        <f>'BMW - Workings'!BB19</f>
        <v>0</v>
      </c>
      <c r="AW62" s="12">
        <f>'BMW - Workings'!BC19</f>
        <v>0</v>
      </c>
      <c r="AX62" s="12">
        <f>'BMW - Workings'!BD19</f>
        <v>0</v>
      </c>
      <c r="AY62" s="12">
        <f>'BMW - Workings'!BE19</f>
        <v>0</v>
      </c>
      <c r="AZ62" s="12">
        <f>'BMW - Workings'!BF19</f>
        <v>0</v>
      </c>
      <c r="BA62" s="12">
        <f>'BMW - Workings'!BG19</f>
        <v>0</v>
      </c>
      <c r="BB62" s="12">
        <f>'BMW - Workings'!BH19</f>
        <v>0</v>
      </c>
      <c r="BC62" s="12">
        <f>'BMW - Workings'!BI19</f>
        <v>0</v>
      </c>
      <c r="BD62" s="12">
        <f>'BMW - Workings'!BJ19</f>
        <v>0</v>
      </c>
      <c r="BE62" s="12">
        <f>'BMW - Workings'!BK19</f>
        <v>0</v>
      </c>
      <c r="BF62" s="12">
        <f>'BMW - Workings'!BL19</f>
        <v>0</v>
      </c>
      <c r="BG62" s="12">
        <f>'BMW - Workings'!BM19</f>
        <v>0</v>
      </c>
      <c r="BH62" s="12">
        <f>'BMW - Workings'!BN19</f>
        <v>0</v>
      </c>
      <c r="BI62" s="12">
        <f>'BMW - Workings'!BO19</f>
        <v>0</v>
      </c>
      <c r="BJ62" s="12">
        <f>'BMW - Workings'!BP19</f>
        <v>0</v>
      </c>
      <c r="BK62" s="12">
        <f>'BMW - Workings'!BQ19</f>
        <v>0</v>
      </c>
      <c r="BL62" s="12">
        <f>'BMW - Workings'!BR19</f>
        <v>0</v>
      </c>
      <c r="BM62" s="12">
        <f>'BMW - Workings'!BS19</f>
        <v>0</v>
      </c>
      <c r="BN62" s="12">
        <f>'BMW - Workings'!BT19</f>
        <v>0</v>
      </c>
      <c r="BO62" s="12">
        <f>'BMW - Workings'!BU19</f>
        <v>0</v>
      </c>
      <c r="BP62" s="12">
        <f>'BMW - Workings'!BV19</f>
        <v>0</v>
      </c>
      <c r="BQ62" s="12">
        <f>'BMW - Workings'!BW19</f>
        <v>0</v>
      </c>
      <c r="BR62" s="12">
        <f>'BMW - Workings'!BX19</f>
        <v>0</v>
      </c>
      <c r="BS62" s="12">
        <f>'BMW - Workings'!BY19</f>
        <v>0</v>
      </c>
      <c r="BT62" s="12">
        <f>'BMW - Workings'!BZ19</f>
        <v>0</v>
      </c>
      <c r="BU62" s="12">
        <f>'BMW - Workings'!CA19</f>
        <v>0</v>
      </c>
      <c r="BV62" s="12">
        <f>'BMW - Workings'!CB19</f>
        <v>0</v>
      </c>
      <c r="BW62" s="12">
        <f>'BMW - Workings'!CC19</f>
        <v>0</v>
      </c>
      <c r="BX62" s="12">
        <f>'BMW - Workings'!CD19</f>
        <v>0</v>
      </c>
      <c r="BY62" s="12">
        <f>'BMW - Workings'!CE19</f>
        <v>0</v>
      </c>
      <c r="BZ62" s="12">
        <f>'BMW - Workings'!CF19</f>
        <v>0</v>
      </c>
      <c r="CA62" s="12">
        <f>'BMW - Workings'!CG19</f>
        <v>0</v>
      </c>
      <c r="CB62" s="12">
        <f>'BMW - Workings'!CH19</f>
        <v>0</v>
      </c>
      <c r="CC62" s="12">
        <f>'BMW - Workings'!CI19</f>
        <v>0</v>
      </c>
      <c r="CD62" s="12">
        <f>'BMW - Workings'!CJ19</f>
        <v>0</v>
      </c>
      <c r="CE62" s="12">
        <f>'BMW - Workings'!CK19</f>
        <v>0</v>
      </c>
      <c r="CF62" s="12">
        <f>'BMW - Workings'!CL19</f>
        <v>0</v>
      </c>
      <c r="CG62" s="12">
        <f>'BMW - Workings'!CM19</f>
        <v>0</v>
      </c>
      <c r="CH62" s="12">
        <f>'BMW - Workings'!CN19</f>
        <v>0</v>
      </c>
      <c r="CI62" s="12">
        <f>'BMW - Workings'!CO19</f>
        <v>0</v>
      </c>
      <c r="CJ62" s="12">
        <f>'BMW - Workings'!CP19</f>
        <v>0</v>
      </c>
      <c r="CK62" s="12">
        <f>'BMW - Workings'!CQ19</f>
        <v>0</v>
      </c>
      <c r="CL62" s="12">
        <f>'BMW - Workings'!CR19</f>
        <v>0</v>
      </c>
      <c r="CM62" s="12">
        <f>'BMW - Workings'!CS19</f>
        <v>0</v>
      </c>
      <c r="CN62" s="12">
        <f>'BMW - Workings'!CT19</f>
        <v>0</v>
      </c>
      <c r="CO62" s="12">
        <f>'BMW - Workings'!CU19</f>
        <v>0</v>
      </c>
      <c r="CP62" s="12">
        <f>'BMW - Workings'!CV19</f>
        <v>0</v>
      </c>
      <c r="CQ62" s="12">
        <f>'BMW - Workings'!CW19</f>
        <v>0</v>
      </c>
      <c r="CR62" s="12">
        <f>'BMW - Workings'!CX19</f>
        <v>0</v>
      </c>
      <c r="CS62" s="12">
        <f>'BMW - Workings'!CY19</f>
        <v>0</v>
      </c>
      <c r="CT62" s="12">
        <f>'BMW - Workings'!CZ19</f>
        <v>0</v>
      </c>
      <c r="CU62" s="12">
        <f>'BMW - Workings'!DA19</f>
        <v>0</v>
      </c>
      <c r="CV62" s="12">
        <f>'BMW - Workings'!DB19</f>
        <v>0</v>
      </c>
      <c r="CW62" s="12">
        <f>'BMW - Workings'!DC19</f>
        <v>0</v>
      </c>
      <c r="CX62" s="12">
        <f>'BMW - Workings'!DD19</f>
        <v>0</v>
      </c>
      <c r="CY62" s="12">
        <f>'BMW - Workings'!DE19</f>
        <v>0</v>
      </c>
      <c r="CZ62" s="12">
        <f>'BMW - Workings'!DF19</f>
        <v>0</v>
      </c>
      <c r="DA62" s="12">
        <f>'BMW - Workings'!DG19</f>
        <v>0</v>
      </c>
      <c r="DB62" s="12">
        <f>'BMW - Workings'!DH19</f>
        <v>0</v>
      </c>
      <c r="DC62" s="12">
        <f>'BMW - Workings'!DI19</f>
        <v>0</v>
      </c>
      <c r="DD62" s="12">
        <f>'BMW - Workings'!DJ19</f>
        <v>0</v>
      </c>
      <c r="DE62" s="12">
        <f>'BMW - Workings'!DK19</f>
        <v>0</v>
      </c>
      <c r="DF62" s="12">
        <f>'BMW - Workings'!DL19</f>
        <v>0</v>
      </c>
      <c r="DG62" s="12">
        <f>'BMW - Workings'!DM19</f>
        <v>0</v>
      </c>
      <c r="DH62" s="12">
        <f>'BMW - Workings'!DN19</f>
        <v>0</v>
      </c>
      <c r="DI62" s="12">
        <f>'BMW - Workings'!DO19</f>
        <v>0</v>
      </c>
      <c r="DJ62" s="12">
        <f>'BMW - Workings'!DP19</f>
        <v>0</v>
      </c>
      <c r="DK62" s="12">
        <f>'BMW - Workings'!DQ19</f>
        <v>0</v>
      </c>
      <c r="DL62" s="12">
        <f>'BMW - Workings'!DR19</f>
        <v>0</v>
      </c>
      <c r="DM62" s="12">
        <f>'BMW - Workings'!DS19</f>
        <v>0</v>
      </c>
      <c r="DN62" s="12">
        <f>'BMW - Workings'!DT19</f>
        <v>0</v>
      </c>
      <c r="DO62" s="12">
        <f>'BMW - Workings'!DU19</f>
        <v>0</v>
      </c>
      <c r="DP62" s="12">
        <f>'BMW - Workings'!DV19</f>
        <v>0</v>
      </c>
      <c r="DQ62" s="12">
        <f>'BMW - Workings'!DW19</f>
        <v>0</v>
      </c>
      <c r="DR62" s="12">
        <f>'BMW - Workings'!DX19</f>
        <v>0</v>
      </c>
      <c r="DS62" s="12">
        <f>'BMW - Workings'!DY19</f>
        <v>0</v>
      </c>
      <c r="DT62" s="12">
        <f>'BMW - Workings'!DZ19</f>
        <v>0</v>
      </c>
      <c r="DU62" s="12">
        <f>'BMW - Workings'!EA19</f>
        <v>0</v>
      </c>
      <c r="DV62" s="12">
        <f>'BMW - Workings'!EB19</f>
        <v>0</v>
      </c>
      <c r="DW62" s="12">
        <f>'BMW - Workings'!EC19</f>
        <v>0</v>
      </c>
      <c r="DX62" s="12">
        <f>'BMW - Workings'!ED19</f>
        <v>0</v>
      </c>
      <c r="DY62" s="12">
        <f>'BMW - Workings'!EE19</f>
        <v>0</v>
      </c>
      <c r="DZ62" s="12">
        <f>'BMW - Workings'!EF19</f>
        <v>0</v>
      </c>
      <c r="EA62" s="12">
        <f>'BMW - Workings'!EG19</f>
        <v>0</v>
      </c>
      <c r="EB62" s="12">
        <f>'BMW - Workings'!EH19</f>
        <v>0</v>
      </c>
      <c r="EC62" s="12">
        <f>'BMW - Workings'!EI19</f>
        <v>0</v>
      </c>
      <c r="ED62" s="12">
        <f>'BMW - Workings'!EJ19</f>
        <v>0</v>
      </c>
      <c r="EE62" s="12">
        <f>'BMW - Workings'!EK19</f>
        <v>0</v>
      </c>
      <c r="EF62" s="12">
        <f>'BMW - Workings'!EL19</f>
        <v>0</v>
      </c>
      <c r="EG62" s="12">
        <f>'BMW - Workings'!EM19</f>
        <v>0</v>
      </c>
      <c r="EH62" s="12">
        <f>'BMW - Workings'!EN19</f>
        <v>0</v>
      </c>
      <c r="EI62" s="12">
        <f>'BMW - Workings'!EO19</f>
        <v>0</v>
      </c>
      <c r="EJ62" s="12">
        <f>'BMW - Workings'!EP19</f>
        <v>0</v>
      </c>
      <c r="EK62" s="12">
        <f>'BMW - Workings'!EQ19</f>
        <v>0</v>
      </c>
      <c r="EL62" s="12">
        <f>'BMW - Workings'!ER19</f>
        <v>0</v>
      </c>
      <c r="EM62" s="12">
        <f>'BMW - Workings'!ES19</f>
        <v>0</v>
      </c>
      <c r="EN62" s="12">
        <f>'BMW - Workings'!ET19</f>
        <v>0</v>
      </c>
      <c r="EO62" s="12">
        <f>'BMW - Workings'!EU19</f>
        <v>0</v>
      </c>
      <c r="EP62" s="12">
        <f>'BMW - Workings'!EV19</f>
        <v>0</v>
      </c>
      <c r="EQ62" s="12">
        <f>'BMW - Workings'!EW19</f>
        <v>0</v>
      </c>
      <c r="ER62" s="12">
        <f>'BMW - Workings'!EX19</f>
        <v>0</v>
      </c>
      <c r="ES62" s="12">
        <f>'BMW - Workings'!EY19</f>
        <v>0</v>
      </c>
      <c r="ET62" s="12">
        <f>'BMW - Workings'!EZ19</f>
        <v>0</v>
      </c>
      <c r="EU62" s="12">
        <f>'BMW - Workings'!FA19</f>
        <v>0</v>
      </c>
      <c r="EV62" s="12">
        <f>'BMW - Workings'!FB19</f>
        <v>0</v>
      </c>
      <c r="EW62" s="12">
        <f>'BMW - Workings'!FC19</f>
        <v>0</v>
      </c>
      <c r="EX62" s="12">
        <f>'BMW - Workings'!FD19</f>
        <v>0</v>
      </c>
      <c r="EY62" s="12">
        <f>'BMW - Workings'!FE19</f>
        <v>0</v>
      </c>
      <c r="EZ62" s="12">
        <f>'BMW - Workings'!FF19</f>
        <v>0</v>
      </c>
      <c r="FA62" s="12">
        <f>'BMW - Workings'!FG19</f>
        <v>0</v>
      </c>
      <c r="FB62" s="12">
        <f>'BMW - Workings'!FH19</f>
        <v>0</v>
      </c>
      <c r="FC62" s="12">
        <f>'BMW - Workings'!FI19</f>
        <v>0</v>
      </c>
      <c r="FD62" s="12">
        <f>'BMW - Workings'!FJ19</f>
        <v>0</v>
      </c>
      <c r="FE62" s="12">
        <f>'BMW - Workings'!FK19</f>
        <v>0</v>
      </c>
      <c r="FF62" s="12">
        <f>'BMW - Workings'!FL19</f>
        <v>0</v>
      </c>
      <c r="FG62" s="12">
        <f>'BMW - Workings'!FM19</f>
        <v>0</v>
      </c>
      <c r="FH62" s="12">
        <f>'BMW - Workings'!FN19</f>
        <v>0</v>
      </c>
      <c r="FI62" s="12">
        <f>'BMW - Workings'!FO19</f>
        <v>0</v>
      </c>
      <c r="FJ62" s="12">
        <f>'BMW - Workings'!FP19</f>
        <v>0</v>
      </c>
      <c r="FK62" s="12">
        <f>'BMW - Workings'!FQ19</f>
        <v>0</v>
      </c>
      <c r="FL62" s="12">
        <f>'BMW - Workings'!FR19</f>
        <v>0</v>
      </c>
      <c r="FM62" s="12">
        <f>'BMW - Workings'!FS19</f>
        <v>0</v>
      </c>
      <c r="FN62" s="12">
        <f>'BMW - Workings'!FT19</f>
        <v>0</v>
      </c>
      <c r="FO62" s="12">
        <f>'BMW - Workings'!FU19</f>
        <v>0</v>
      </c>
      <c r="FP62" s="12">
        <f>'BMW - Workings'!FV19</f>
        <v>0</v>
      </c>
      <c r="FQ62" s="12">
        <f>'BMW - Workings'!FW19</f>
        <v>0</v>
      </c>
      <c r="FR62" s="12">
        <f>'BMW - Workings'!FX19</f>
        <v>0</v>
      </c>
      <c r="FS62" s="12">
        <f>'BMW - Workings'!FY19</f>
        <v>0</v>
      </c>
      <c r="FT62" s="12">
        <f>'BMW - Workings'!FZ19</f>
        <v>0</v>
      </c>
      <c r="FU62" s="12">
        <f>'BMW - Workings'!GA19</f>
        <v>0</v>
      </c>
      <c r="FV62" s="12">
        <f>'BMW - Workings'!GB19</f>
        <v>0</v>
      </c>
      <c r="FW62" s="12">
        <f>'BMW - Workings'!GC19</f>
        <v>0</v>
      </c>
      <c r="FX62" s="12">
        <f>'BMW - Workings'!GD19</f>
        <v>0</v>
      </c>
      <c r="FY62" s="12">
        <f>'BMW - Workings'!GE19</f>
        <v>0</v>
      </c>
      <c r="FZ62" s="12">
        <f>'BMW - Workings'!GF19</f>
        <v>0</v>
      </c>
      <c r="GA62" s="12">
        <f>'BMW - Workings'!GG19</f>
        <v>0</v>
      </c>
      <c r="GB62" s="12">
        <f>'BMW - Workings'!GH19</f>
        <v>0</v>
      </c>
      <c r="GC62" s="12">
        <f>'BMW - Workings'!GI19</f>
        <v>0</v>
      </c>
      <c r="GD62" s="12">
        <f>'BMW - Workings'!GJ19</f>
        <v>0</v>
      </c>
      <c r="GE62" s="12">
        <f>'BMW - Workings'!GK19</f>
        <v>0</v>
      </c>
      <c r="GF62" s="12">
        <f>'BMW - Workings'!GL19</f>
        <v>0</v>
      </c>
      <c r="GG62" s="12">
        <f>'BMW - Workings'!GM19</f>
        <v>0</v>
      </c>
      <c r="GH62" s="12">
        <f>'BMW - Workings'!GN19</f>
        <v>0</v>
      </c>
      <c r="GI62" s="12">
        <f>'BMW - Workings'!GO19</f>
        <v>0</v>
      </c>
      <c r="GJ62" s="12">
        <f>'BMW - Workings'!GP19</f>
        <v>0</v>
      </c>
      <c r="GK62" s="12">
        <f>'BMW - Workings'!GQ19</f>
        <v>0</v>
      </c>
      <c r="GL62" s="12">
        <f>'BMW - Workings'!GR19</f>
        <v>0</v>
      </c>
      <c r="GM62" s="12">
        <f>'BMW - Workings'!GS19</f>
        <v>0</v>
      </c>
      <c r="GN62" s="12">
        <f>'BMW - Workings'!GT19</f>
        <v>0</v>
      </c>
      <c r="GO62" s="12">
        <f>'BMW - Workings'!GU19</f>
        <v>0</v>
      </c>
      <c r="GP62" s="12">
        <f>'BMW - Workings'!GV19</f>
        <v>0</v>
      </c>
      <c r="GQ62" s="12">
        <f>'BMW - Workings'!GW19</f>
        <v>0</v>
      </c>
      <c r="GR62" s="12">
        <f>'BMW - Workings'!GX19</f>
        <v>0</v>
      </c>
      <c r="GS62" s="12">
        <f>'BMW - Workings'!GY19</f>
        <v>0</v>
      </c>
      <c r="GT62" s="12">
        <f>'BMW - Workings'!GZ19</f>
        <v>0</v>
      </c>
      <c r="GU62" s="12">
        <f>'BMW - Workings'!HA19</f>
        <v>0</v>
      </c>
      <c r="GV62" s="12">
        <f>'BMW - Workings'!HB19</f>
        <v>0</v>
      </c>
      <c r="GW62" s="12">
        <f>'BMW - Workings'!HC19</f>
        <v>0</v>
      </c>
      <c r="GX62" s="12">
        <f>'BMW - Workings'!HD19</f>
        <v>0</v>
      </c>
      <c r="GY62" s="12">
        <f>'BMW - Workings'!HE19</f>
        <v>0</v>
      </c>
      <c r="GZ62" s="12">
        <f>'BMW - Workings'!HF19</f>
        <v>0</v>
      </c>
      <c r="HA62" s="12">
        <f>'BMW - Workings'!HG19</f>
        <v>0</v>
      </c>
      <c r="HB62" s="12">
        <f>'BMW - Workings'!HH19</f>
        <v>0</v>
      </c>
      <c r="HC62" s="12">
        <f>'BMW - Workings'!HI19</f>
        <v>0</v>
      </c>
      <c r="HD62" s="12">
        <f>'BMW - Workings'!HJ19</f>
        <v>0</v>
      </c>
      <c r="HE62" s="12">
        <f>'BMW - Workings'!HK19</f>
        <v>0</v>
      </c>
      <c r="HF62" s="12">
        <f>'BMW - Workings'!HL19</f>
        <v>0</v>
      </c>
      <c r="HG62" s="12">
        <f>'BMW - Workings'!HM19</f>
        <v>0</v>
      </c>
      <c r="HH62" s="12">
        <f>'BMW - Workings'!HN19</f>
        <v>0</v>
      </c>
      <c r="HI62" s="12">
        <f>'BMW - Workings'!HO19</f>
        <v>0</v>
      </c>
      <c r="HJ62" s="12">
        <f>'BMW - Workings'!HP19</f>
        <v>0</v>
      </c>
      <c r="HK62" s="12">
        <f>'BMW - Workings'!HQ19</f>
        <v>0</v>
      </c>
      <c r="HL62" s="12">
        <f>'BMW - Workings'!HR19</f>
        <v>0</v>
      </c>
      <c r="HM62" s="12">
        <f>'BMW - Workings'!HS19</f>
        <v>0</v>
      </c>
      <c r="HN62" s="12">
        <f>'BMW - Workings'!HT19</f>
        <v>0</v>
      </c>
      <c r="HO62" s="12">
        <f>'BMW - Workings'!HU19</f>
        <v>0</v>
      </c>
      <c r="HP62" s="12">
        <f>'BMW - Workings'!HV19</f>
        <v>0</v>
      </c>
      <c r="HQ62" s="12">
        <f>'BMW - Workings'!HW19</f>
        <v>0</v>
      </c>
      <c r="HR62" s="12">
        <f>'BMW - Workings'!HX19</f>
        <v>0</v>
      </c>
      <c r="HS62" s="12">
        <f>'BMW - Workings'!HY19</f>
        <v>0</v>
      </c>
      <c r="HT62" s="12">
        <f>'BMW - Workings'!HZ19</f>
        <v>0</v>
      </c>
      <c r="HU62" s="12">
        <f>'BMW - Workings'!IA19</f>
        <v>0</v>
      </c>
      <c r="HV62" s="12">
        <f>'BMW - Workings'!IB19</f>
        <v>0</v>
      </c>
      <c r="HW62" s="12">
        <f>'BMW - Workings'!IC19</f>
        <v>0</v>
      </c>
      <c r="HX62" s="12">
        <f>'BMW - Workings'!ID19</f>
        <v>0</v>
      </c>
      <c r="HY62" s="12">
        <f>'BMW - Workings'!IE19</f>
        <v>0</v>
      </c>
      <c r="HZ62" s="12">
        <f>'BMW - Workings'!IF19</f>
        <v>0</v>
      </c>
      <c r="IA62" s="12">
        <f>'BMW - Workings'!IG19</f>
        <v>0</v>
      </c>
      <c r="IB62" s="12">
        <f>'BMW - Workings'!IH19</f>
        <v>0</v>
      </c>
      <c r="IC62" s="12">
        <f>'BMW - Workings'!II19</f>
        <v>0</v>
      </c>
      <c r="ID62" s="12">
        <f>'BMW - Workings'!IJ19</f>
        <v>0</v>
      </c>
      <c r="IE62" s="12">
        <f>'BMW - Workings'!IK19</f>
        <v>0</v>
      </c>
      <c r="IF62" s="12">
        <f>'BMW - Workings'!IL19</f>
        <v>0</v>
      </c>
      <c r="IG62" s="12">
        <f>'BMW - Workings'!IM19</f>
        <v>0</v>
      </c>
      <c r="IH62" s="12">
        <f>'BMW - Workings'!IN19</f>
        <v>0</v>
      </c>
      <c r="II62" s="12">
        <f>'BMW - Workings'!IO19</f>
        <v>0</v>
      </c>
      <c r="IJ62" s="12">
        <f>'BMW - Workings'!IP19</f>
        <v>0</v>
      </c>
      <c r="IK62" s="12">
        <f>'BMW - Workings'!IQ19</f>
        <v>0</v>
      </c>
      <c r="IL62" s="12">
        <f>'BMW - Workings'!IR19</f>
        <v>0</v>
      </c>
      <c r="IM62" s="12">
        <f>'BMW - Workings'!IS19</f>
        <v>0</v>
      </c>
      <c r="IN62" s="12">
        <f>'BMW - Workings'!IT19</f>
        <v>0</v>
      </c>
      <c r="IO62" s="12">
        <f>'BMW - Workings'!IU19</f>
        <v>0</v>
      </c>
      <c r="IP62" s="12" t="e">
        <f>'BMW - Workings'!#REF!</f>
        <v>#REF!</v>
      </c>
      <c r="IQ62" s="12" t="e">
        <f>'BMW - Workings'!#REF!</f>
        <v>#REF!</v>
      </c>
      <c r="IR62" s="12" t="e">
        <f>'BMW - Workings'!#REF!</f>
        <v>#REF!</v>
      </c>
    </row>
    <row r="63" spans="1:252" ht="49.7" customHeight="1" x14ac:dyDescent="0.25">
      <c r="A63" s="26" t="str">
        <f>'BMW - Workings'!P21</f>
        <v>Comments</v>
      </c>
      <c r="B63" s="252"/>
      <c r="C63" s="252"/>
      <c r="D63" s="252"/>
      <c r="E63" s="252"/>
      <c r="F63" s="252"/>
      <c r="G63" s="252"/>
      <c r="H63" s="24"/>
      <c r="I63" s="24"/>
      <c r="J63" s="24"/>
      <c r="K63" s="12" t="str">
        <f>'BMW - Workings'!P21</f>
        <v>Comments</v>
      </c>
    </row>
    <row r="64" spans="1:252" x14ac:dyDescent="0.25"/>
    <row r="65" spans="1:11" ht="15" customHeight="1" x14ac:dyDescent="0.25">
      <c r="A65" s="245" t="s">
        <v>109</v>
      </c>
      <c r="B65" s="273" t="s">
        <v>306</v>
      </c>
      <c r="C65" s="274"/>
      <c r="D65" s="275"/>
      <c r="E65" s="246" t="s">
        <v>46</v>
      </c>
      <c r="F65" s="246"/>
      <c r="G65" s="246"/>
    </row>
    <row r="66" spans="1:11" x14ac:dyDescent="0.25">
      <c r="A66" s="245"/>
      <c r="B66" s="276"/>
      <c r="C66" s="277"/>
      <c r="D66" s="278"/>
      <c r="E66" s="268" t="str">
        <f>'BMW - Workings'!J55</f>
        <v>Not Applicable</v>
      </c>
      <c r="F66" s="268"/>
      <c r="G66" s="268"/>
    </row>
    <row r="67" spans="1:11" ht="19.5" customHeight="1" x14ac:dyDescent="0.25">
      <c r="A67" s="272" t="s">
        <v>220</v>
      </c>
      <c r="B67" s="45" t="str">
        <f>$B$55</f>
        <v>Unsatisfactory</v>
      </c>
      <c r="C67" s="45" t="str">
        <f>$C$55</f>
        <v>Marginal</v>
      </c>
      <c r="D67" s="45" t="str">
        <f>$D$55</f>
        <v>Good</v>
      </c>
      <c r="E67" s="45" t="str">
        <f>$E$55</f>
        <v>Very Good</v>
      </c>
      <c r="F67" s="45" t="str">
        <f>$F$55</f>
        <v>Excellent</v>
      </c>
      <c r="G67" s="45" t="str">
        <f>$G$55</f>
        <v>N/A</v>
      </c>
    </row>
    <row r="68" spans="1:11" ht="21" customHeight="1" x14ac:dyDescent="0.25">
      <c r="A68" s="272"/>
      <c r="B68" s="46">
        <v>1</v>
      </c>
      <c r="C68" s="47">
        <v>2</v>
      </c>
      <c r="D68" s="47">
        <v>3</v>
      </c>
      <c r="E68" s="47">
        <v>4</v>
      </c>
      <c r="F68" s="47">
        <v>5</v>
      </c>
      <c r="G68" s="47">
        <v>0</v>
      </c>
    </row>
    <row r="69" spans="1:11" ht="79.5" customHeight="1" x14ac:dyDescent="0.25">
      <c r="A69" s="17" t="s">
        <v>270</v>
      </c>
      <c r="B69" s="28"/>
      <c r="C69" s="28"/>
      <c r="D69" s="28"/>
      <c r="E69" s="28"/>
      <c r="F69" s="28"/>
      <c r="G69" s="29"/>
      <c r="K69" s="12" t="str">
        <f>'BMW - Workings'!P24</f>
        <v>Check Error</v>
      </c>
    </row>
    <row r="70" spans="1:11" ht="61.5" customHeight="1" x14ac:dyDescent="0.25">
      <c r="A70" s="17" t="s">
        <v>271</v>
      </c>
      <c r="B70" s="28"/>
      <c r="C70" s="28"/>
      <c r="D70" s="28"/>
      <c r="E70" s="28"/>
      <c r="F70" s="28"/>
      <c r="G70" s="29"/>
      <c r="K70" s="12" t="str">
        <f>'BMW - Workings'!P26</f>
        <v>Check Error</v>
      </c>
    </row>
    <row r="71" spans="1:11" ht="23.25" customHeight="1" x14ac:dyDescent="0.25">
      <c r="A71" s="17" t="s">
        <v>272</v>
      </c>
      <c r="B71" s="28"/>
      <c r="C71" s="28"/>
      <c r="D71" s="28"/>
      <c r="E71" s="28"/>
      <c r="F71" s="28"/>
      <c r="G71" s="29"/>
      <c r="K71" s="12" t="str">
        <f>'BMW - Workings'!P28</f>
        <v>Check Error</v>
      </c>
    </row>
    <row r="72" spans="1:11" ht="36.75" customHeight="1" x14ac:dyDescent="0.25">
      <c r="A72" s="17" t="s">
        <v>273</v>
      </c>
      <c r="B72" s="28"/>
      <c r="C72" s="28"/>
      <c r="D72" s="28"/>
      <c r="E72" s="28"/>
      <c r="F72" s="28"/>
      <c r="G72" s="29"/>
      <c r="K72" s="12" t="str">
        <f>'BMW - Workings'!P30</f>
        <v>Check Error</v>
      </c>
    </row>
    <row r="73" spans="1:11" ht="33" customHeight="1" x14ac:dyDescent="0.25">
      <c r="A73" s="221" t="s">
        <v>274</v>
      </c>
      <c r="B73" s="28"/>
      <c r="C73" s="30"/>
      <c r="D73" s="28"/>
      <c r="E73" s="28"/>
      <c r="F73" s="28"/>
      <c r="G73" s="29"/>
      <c r="K73" s="12" t="str">
        <f>'BMW - Workings'!P32</f>
        <v>Check Error</v>
      </c>
    </row>
    <row r="74" spans="1:11" ht="31.7" customHeight="1" x14ac:dyDescent="0.25">
      <c r="A74" s="17" t="s">
        <v>275</v>
      </c>
      <c r="B74" s="28"/>
      <c r="C74" s="28"/>
      <c r="D74" s="28"/>
      <c r="E74" s="28"/>
      <c r="F74" s="28"/>
      <c r="G74" s="29"/>
      <c r="K74" s="12" t="str">
        <f>'BMW - Workings'!P34</f>
        <v>Check Error</v>
      </c>
    </row>
    <row r="75" spans="1:11" ht="23.25" customHeight="1" x14ac:dyDescent="0.25">
      <c r="A75" s="17" t="s">
        <v>276</v>
      </c>
      <c r="B75" s="28"/>
      <c r="C75" s="28"/>
      <c r="D75" s="28"/>
      <c r="E75" s="28"/>
      <c r="F75" s="28"/>
      <c r="G75" s="29"/>
      <c r="K75" s="12" t="str">
        <f>'BMW - Workings'!P36</f>
        <v>Check Error</v>
      </c>
    </row>
    <row r="76" spans="1:11" ht="23.25" customHeight="1" x14ac:dyDescent="0.25">
      <c r="A76" s="17" t="s">
        <v>277</v>
      </c>
      <c r="B76" s="28"/>
      <c r="C76" s="28"/>
      <c r="D76" s="28"/>
      <c r="E76" s="28"/>
      <c r="F76" s="28"/>
      <c r="G76" s="28"/>
      <c r="H76" s="24"/>
      <c r="I76" s="24"/>
      <c r="J76" s="24"/>
      <c r="K76" s="12" t="str">
        <f>'BMW - Workings'!P38</f>
        <v>Check Error</v>
      </c>
    </row>
    <row r="77" spans="1:11" ht="34.700000000000003" customHeight="1" x14ac:dyDescent="0.25">
      <c r="A77" s="17" t="s">
        <v>278</v>
      </c>
      <c r="B77" s="28"/>
      <c r="C77" s="28"/>
      <c r="D77" s="28"/>
      <c r="E77" s="28"/>
      <c r="F77" s="28"/>
      <c r="G77" s="28"/>
      <c r="H77" s="24"/>
      <c r="I77" s="24"/>
      <c r="J77" s="24"/>
      <c r="K77" s="12" t="str">
        <f>'BMW - Workings'!P40</f>
        <v>Check Error</v>
      </c>
    </row>
    <row r="78" spans="1:11" ht="35.450000000000003" customHeight="1" x14ac:dyDescent="0.25">
      <c r="A78" s="17" t="s">
        <v>279</v>
      </c>
      <c r="B78" s="28"/>
      <c r="C78" s="28"/>
      <c r="D78" s="28"/>
      <c r="E78" s="28"/>
      <c r="F78" s="28"/>
      <c r="G78" s="28"/>
      <c r="H78" s="24"/>
      <c r="I78" s="24"/>
      <c r="J78" s="24"/>
      <c r="K78" s="12" t="str">
        <f>'BMW - Workings'!P42</f>
        <v>Check Error</v>
      </c>
    </row>
    <row r="79" spans="1:11" ht="49.15" customHeight="1" x14ac:dyDescent="0.25">
      <c r="A79" s="26" t="str">
        <f>'BMW - Workings'!P44</f>
        <v>Comments</v>
      </c>
      <c r="B79" s="299"/>
      <c r="C79" s="300"/>
      <c r="D79" s="300"/>
      <c r="E79" s="300"/>
      <c r="F79" s="300"/>
      <c r="G79" s="301"/>
      <c r="K79" s="12" t="str">
        <f>'BMW - Workings'!P44</f>
        <v>Comments</v>
      </c>
    </row>
    <row r="80" spans="1:11" ht="19.5" customHeight="1" x14ac:dyDescent="0.25">
      <c r="A80" s="272" t="s">
        <v>163</v>
      </c>
      <c r="B80" s="45" t="str">
        <f>$B$55</f>
        <v>Unsatisfactory</v>
      </c>
      <c r="C80" s="45" t="str">
        <f>$C$55</f>
        <v>Marginal</v>
      </c>
      <c r="D80" s="45" t="str">
        <f>$D$55</f>
        <v>Good</v>
      </c>
      <c r="E80" s="45" t="str">
        <f>$E$55</f>
        <v>Very Good</v>
      </c>
      <c r="F80" s="45" t="str">
        <f>$F$55</f>
        <v>Excellent</v>
      </c>
      <c r="G80" s="45" t="str">
        <f>$G$55</f>
        <v>N/A</v>
      </c>
    </row>
    <row r="81" spans="1:252" x14ac:dyDescent="0.25">
      <c r="A81" s="272"/>
      <c r="B81" s="43">
        <v>1</v>
      </c>
      <c r="C81" s="43">
        <v>2</v>
      </c>
      <c r="D81" s="43">
        <v>3</v>
      </c>
      <c r="E81" s="43">
        <v>4</v>
      </c>
      <c r="F81" s="43">
        <v>5</v>
      </c>
      <c r="G81" s="43">
        <v>0</v>
      </c>
    </row>
    <row r="82" spans="1:252" ht="52.7" customHeight="1" x14ac:dyDescent="0.25">
      <c r="A82" s="17" t="s">
        <v>280</v>
      </c>
      <c r="B82" s="27"/>
      <c r="C82" s="27"/>
      <c r="D82" s="27"/>
      <c r="E82" s="27"/>
      <c r="F82" s="27"/>
      <c r="G82" s="27"/>
      <c r="H82" s="24"/>
      <c r="I82" s="24"/>
      <c r="J82" s="24"/>
      <c r="K82" s="12" t="str">
        <f>'BMW - Workings'!P46</f>
        <v>Check Error</v>
      </c>
      <c r="L82" s="12">
        <f>'BMW - Workings'!R45</f>
        <v>0</v>
      </c>
      <c r="M82" s="12">
        <f>'BMW - Workings'!S45</f>
        <v>0</v>
      </c>
      <c r="N82" s="12">
        <f>'BMW - Workings'!T45</f>
        <v>0</v>
      </c>
      <c r="O82" s="12">
        <f>'BMW - Workings'!U45</f>
        <v>0</v>
      </c>
      <c r="P82" s="12">
        <f>'BMW - Workings'!V45</f>
        <v>0</v>
      </c>
      <c r="Q82" s="12">
        <f>'BMW - Workings'!W45</f>
        <v>0</v>
      </c>
      <c r="R82" s="12">
        <f>'BMW - Workings'!X45</f>
        <v>0</v>
      </c>
      <c r="S82" s="12">
        <f>'BMW - Workings'!Y45</f>
        <v>0</v>
      </c>
      <c r="T82" s="12">
        <f>'BMW - Workings'!Z45</f>
        <v>0</v>
      </c>
      <c r="U82" s="12">
        <f>'BMW - Workings'!AA45</f>
        <v>0</v>
      </c>
      <c r="V82" s="12">
        <f>'BMW - Workings'!AB45</f>
        <v>0</v>
      </c>
      <c r="W82" s="12">
        <f>'BMW - Workings'!AC45</f>
        <v>0</v>
      </c>
      <c r="X82" s="12">
        <f>'BMW - Workings'!AD45</f>
        <v>0</v>
      </c>
      <c r="Y82" s="12">
        <f>'BMW - Workings'!AE45</f>
        <v>0</v>
      </c>
      <c r="Z82" s="12">
        <f>'BMW - Workings'!AF45</f>
        <v>0</v>
      </c>
      <c r="AA82" s="12">
        <f>'BMW - Workings'!AG45</f>
        <v>0</v>
      </c>
      <c r="AB82" s="12">
        <f>'BMW - Workings'!AH45</f>
        <v>0</v>
      </c>
      <c r="AC82" s="12">
        <f>'BMW - Workings'!AI45</f>
        <v>0</v>
      </c>
      <c r="AD82" s="12">
        <f>'BMW - Workings'!AJ45</f>
        <v>0</v>
      </c>
      <c r="AE82" s="12">
        <f>'BMW - Workings'!AK45</f>
        <v>0</v>
      </c>
      <c r="AF82" s="12">
        <f>'BMW - Workings'!AL45</f>
        <v>0</v>
      </c>
      <c r="AG82" s="12">
        <f>'BMW - Workings'!AM45</f>
        <v>0</v>
      </c>
      <c r="AH82" s="12">
        <f>'BMW - Workings'!AN45</f>
        <v>0</v>
      </c>
      <c r="AI82" s="12">
        <f>'BMW - Workings'!AO45</f>
        <v>0</v>
      </c>
      <c r="AJ82" s="12">
        <f>'BMW - Workings'!AP45</f>
        <v>0</v>
      </c>
      <c r="AK82" s="12">
        <f>'BMW - Workings'!AQ45</f>
        <v>0</v>
      </c>
      <c r="AL82" s="12">
        <f>'BMW - Workings'!AR45</f>
        <v>0</v>
      </c>
      <c r="AM82" s="12">
        <f>'BMW - Workings'!AS45</f>
        <v>0</v>
      </c>
      <c r="AN82" s="12">
        <f>'BMW - Workings'!AT45</f>
        <v>0</v>
      </c>
      <c r="AO82" s="12">
        <f>'BMW - Workings'!AU45</f>
        <v>0</v>
      </c>
      <c r="AP82" s="12">
        <f>'BMW - Workings'!AV45</f>
        <v>0</v>
      </c>
      <c r="AQ82" s="12">
        <f>'BMW - Workings'!AW45</f>
        <v>0</v>
      </c>
      <c r="AR82" s="12">
        <f>'BMW - Workings'!AX45</f>
        <v>0</v>
      </c>
      <c r="AS82" s="12">
        <f>'BMW - Workings'!AY45</f>
        <v>0</v>
      </c>
      <c r="AT82" s="12">
        <f>'BMW - Workings'!AZ45</f>
        <v>0</v>
      </c>
      <c r="AU82" s="12">
        <f>'BMW - Workings'!BA45</f>
        <v>0</v>
      </c>
      <c r="AV82" s="12">
        <f>'BMW - Workings'!BB45</f>
        <v>0</v>
      </c>
      <c r="AW82" s="12">
        <f>'BMW - Workings'!BC45</f>
        <v>0</v>
      </c>
      <c r="AX82" s="12">
        <f>'BMW - Workings'!BD45</f>
        <v>0</v>
      </c>
      <c r="AY82" s="12">
        <f>'BMW - Workings'!BE45</f>
        <v>0</v>
      </c>
      <c r="AZ82" s="12">
        <f>'BMW - Workings'!BF45</f>
        <v>0</v>
      </c>
      <c r="BA82" s="12">
        <f>'BMW - Workings'!BG45</f>
        <v>0</v>
      </c>
      <c r="BB82" s="12">
        <f>'BMW - Workings'!BH45</f>
        <v>0</v>
      </c>
      <c r="BC82" s="12">
        <f>'BMW - Workings'!BI45</f>
        <v>0</v>
      </c>
      <c r="BD82" s="12">
        <f>'BMW - Workings'!BJ45</f>
        <v>0</v>
      </c>
      <c r="BE82" s="12">
        <f>'BMW - Workings'!BK45</f>
        <v>0</v>
      </c>
      <c r="BF82" s="12">
        <f>'BMW - Workings'!BL45</f>
        <v>0</v>
      </c>
      <c r="BG82" s="12">
        <f>'BMW - Workings'!BM45</f>
        <v>0</v>
      </c>
      <c r="BH82" s="12">
        <f>'BMW - Workings'!BN45</f>
        <v>0</v>
      </c>
      <c r="BI82" s="12">
        <f>'BMW - Workings'!BO45</f>
        <v>0</v>
      </c>
      <c r="BJ82" s="12">
        <f>'BMW - Workings'!BP45</f>
        <v>0</v>
      </c>
      <c r="BK82" s="12">
        <f>'BMW - Workings'!BQ45</f>
        <v>0</v>
      </c>
      <c r="BL82" s="12">
        <f>'BMW - Workings'!BR45</f>
        <v>0</v>
      </c>
      <c r="BM82" s="12">
        <f>'BMW - Workings'!BS45</f>
        <v>0</v>
      </c>
      <c r="BN82" s="12">
        <f>'BMW - Workings'!BT45</f>
        <v>0</v>
      </c>
      <c r="BO82" s="12">
        <f>'BMW - Workings'!BU45</f>
        <v>0</v>
      </c>
      <c r="BP82" s="12">
        <f>'BMW - Workings'!BV45</f>
        <v>0</v>
      </c>
      <c r="BQ82" s="12">
        <f>'BMW - Workings'!BW45</f>
        <v>0</v>
      </c>
      <c r="BR82" s="12">
        <f>'BMW - Workings'!BX45</f>
        <v>0</v>
      </c>
      <c r="BS82" s="12">
        <f>'BMW - Workings'!BY45</f>
        <v>0</v>
      </c>
      <c r="BT82" s="12">
        <f>'BMW - Workings'!BZ45</f>
        <v>0</v>
      </c>
      <c r="BU82" s="12">
        <f>'BMW - Workings'!CA45</f>
        <v>0</v>
      </c>
      <c r="BV82" s="12">
        <f>'BMW - Workings'!CB45</f>
        <v>0</v>
      </c>
      <c r="BW82" s="12">
        <f>'BMW - Workings'!CC45</f>
        <v>0</v>
      </c>
      <c r="BX82" s="12">
        <f>'BMW - Workings'!CD45</f>
        <v>0</v>
      </c>
      <c r="BY82" s="12">
        <f>'BMW - Workings'!CE45</f>
        <v>0</v>
      </c>
      <c r="BZ82" s="12">
        <f>'BMW - Workings'!CF45</f>
        <v>0</v>
      </c>
      <c r="CA82" s="12">
        <f>'BMW - Workings'!CG45</f>
        <v>0</v>
      </c>
      <c r="CB82" s="12">
        <f>'BMW - Workings'!CH45</f>
        <v>0</v>
      </c>
      <c r="CC82" s="12">
        <f>'BMW - Workings'!CI45</f>
        <v>0</v>
      </c>
      <c r="CD82" s="12">
        <f>'BMW - Workings'!CJ45</f>
        <v>0</v>
      </c>
      <c r="CE82" s="12">
        <f>'BMW - Workings'!CK45</f>
        <v>0</v>
      </c>
      <c r="CF82" s="12">
        <f>'BMW - Workings'!CL45</f>
        <v>0</v>
      </c>
      <c r="CG82" s="12">
        <f>'BMW - Workings'!CM45</f>
        <v>0</v>
      </c>
      <c r="CH82" s="12">
        <f>'BMW - Workings'!CN45</f>
        <v>0</v>
      </c>
      <c r="CI82" s="12">
        <f>'BMW - Workings'!CO45</f>
        <v>0</v>
      </c>
      <c r="CJ82" s="12">
        <f>'BMW - Workings'!CP45</f>
        <v>0</v>
      </c>
      <c r="CK82" s="12">
        <f>'BMW - Workings'!CQ45</f>
        <v>0</v>
      </c>
      <c r="CL82" s="12">
        <f>'BMW - Workings'!CR45</f>
        <v>0</v>
      </c>
      <c r="CM82" s="12">
        <f>'BMW - Workings'!CS45</f>
        <v>0</v>
      </c>
      <c r="CN82" s="12">
        <f>'BMW - Workings'!CT45</f>
        <v>0</v>
      </c>
      <c r="CO82" s="12">
        <f>'BMW - Workings'!CU45</f>
        <v>0</v>
      </c>
      <c r="CP82" s="12">
        <f>'BMW - Workings'!CV45</f>
        <v>0</v>
      </c>
      <c r="CQ82" s="12">
        <f>'BMW - Workings'!CW45</f>
        <v>0</v>
      </c>
      <c r="CR82" s="12">
        <f>'BMW - Workings'!CX45</f>
        <v>0</v>
      </c>
      <c r="CS82" s="12">
        <f>'BMW - Workings'!CY45</f>
        <v>0</v>
      </c>
      <c r="CT82" s="12">
        <f>'BMW - Workings'!CZ45</f>
        <v>0</v>
      </c>
      <c r="CU82" s="12">
        <f>'BMW - Workings'!DA45</f>
        <v>0</v>
      </c>
      <c r="CV82" s="12">
        <f>'BMW - Workings'!DB45</f>
        <v>0</v>
      </c>
      <c r="CW82" s="12">
        <f>'BMW - Workings'!DC45</f>
        <v>0</v>
      </c>
      <c r="CX82" s="12">
        <f>'BMW - Workings'!DD45</f>
        <v>0</v>
      </c>
      <c r="CY82" s="12">
        <f>'BMW - Workings'!DE45</f>
        <v>0</v>
      </c>
      <c r="CZ82" s="12">
        <f>'BMW - Workings'!DF45</f>
        <v>0</v>
      </c>
      <c r="DA82" s="12">
        <f>'BMW - Workings'!DG45</f>
        <v>0</v>
      </c>
      <c r="DB82" s="12">
        <f>'BMW - Workings'!DH45</f>
        <v>0</v>
      </c>
      <c r="DC82" s="12">
        <f>'BMW - Workings'!DI45</f>
        <v>0</v>
      </c>
      <c r="DD82" s="12">
        <f>'BMW - Workings'!DJ45</f>
        <v>0</v>
      </c>
      <c r="DE82" s="12">
        <f>'BMW - Workings'!DK45</f>
        <v>0</v>
      </c>
      <c r="DF82" s="12">
        <f>'BMW - Workings'!DL45</f>
        <v>0</v>
      </c>
      <c r="DG82" s="12">
        <f>'BMW - Workings'!DM45</f>
        <v>0</v>
      </c>
      <c r="DH82" s="12">
        <f>'BMW - Workings'!DN45</f>
        <v>0</v>
      </c>
      <c r="DI82" s="12">
        <f>'BMW - Workings'!DO45</f>
        <v>0</v>
      </c>
      <c r="DJ82" s="12">
        <f>'BMW - Workings'!DP45</f>
        <v>0</v>
      </c>
      <c r="DK82" s="12">
        <f>'BMW - Workings'!DQ45</f>
        <v>0</v>
      </c>
      <c r="DL82" s="12">
        <f>'BMW - Workings'!DR45</f>
        <v>0</v>
      </c>
      <c r="DM82" s="12">
        <f>'BMW - Workings'!DS45</f>
        <v>0</v>
      </c>
      <c r="DN82" s="12">
        <f>'BMW - Workings'!DT45</f>
        <v>0</v>
      </c>
      <c r="DO82" s="12">
        <f>'BMW - Workings'!DU45</f>
        <v>0</v>
      </c>
      <c r="DP82" s="12">
        <f>'BMW - Workings'!DV45</f>
        <v>0</v>
      </c>
      <c r="DQ82" s="12">
        <f>'BMW - Workings'!DW45</f>
        <v>0</v>
      </c>
      <c r="DR82" s="12">
        <f>'BMW - Workings'!DX45</f>
        <v>0</v>
      </c>
      <c r="DS82" s="12">
        <f>'BMW - Workings'!DY45</f>
        <v>0</v>
      </c>
      <c r="DT82" s="12">
        <f>'BMW - Workings'!DZ45</f>
        <v>0</v>
      </c>
      <c r="DU82" s="12">
        <f>'BMW - Workings'!EA45</f>
        <v>0</v>
      </c>
      <c r="DV82" s="12">
        <f>'BMW - Workings'!EB45</f>
        <v>0</v>
      </c>
      <c r="DW82" s="12">
        <f>'BMW - Workings'!EC45</f>
        <v>0</v>
      </c>
      <c r="DX82" s="12">
        <f>'BMW - Workings'!ED45</f>
        <v>0</v>
      </c>
      <c r="DY82" s="12">
        <f>'BMW - Workings'!EE45</f>
        <v>0</v>
      </c>
      <c r="DZ82" s="12">
        <f>'BMW - Workings'!EF45</f>
        <v>0</v>
      </c>
      <c r="EA82" s="12">
        <f>'BMW - Workings'!EG45</f>
        <v>0</v>
      </c>
      <c r="EB82" s="12">
        <f>'BMW - Workings'!EH45</f>
        <v>0</v>
      </c>
      <c r="EC82" s="12">
        <f>'BMW - Workings'!EI45</f>
        <v>0</v>
      </c>
      <c r="ED82" s="12">
        <f>'BMW - Workings'!EJ45</f>
        <v>0</v>
      </c>
      <c r="EE82" s="12">
        <f>'BMW - Workings'!EK45</f>
        <v>0</v>
      </c>
      <c r="EF82" s="12">
        <f>'BMW - Workings'!EL45</f>
        <v>0</v>
      </c>
      <c r="EG82" s="12">
        <f>'BMW - Workings'!EM45</f>
        <v>0</v>
      </c>
      <c r="EH82" s="12">
        <f>'BMW - Workings'!EN45</f>
        <v>0</v>
      </c>
      <c r="EI82" s="12">
        <f>'BMW - Workings'!EO45</f>
        <v>0</v>
      </c>
      <c r="EJ82" s="12">
        <f>'BMW - Workings'!EP45</f>
        <v>0</v>
      </c>
      <c r="EK82" s="12">
        <f>'BMW - Workings'!EQ45</f>
        <v>0</v>
      </c>
      <c r="EL82" s="12">
        <f>'BMW - Workings'!ER45</f>
        <v>0</v>
      </c>
      <c r="EM82" s="12">
        <f>'BMW - Workings'!ES45</f>
        <v>0</v>
      </c>
      <c r="EN82" s="12">
        <f>'BMW - Workings'!ET45</f>
        <v>0</v>
      </c>
      <c r="EO82" s="12">
        <f>'BMW - Workings'!EU45</f>
        <v>0</v>
      </c>
      <c r="EP82" s="12">
        <f>'BMW - Workings'!EV45</f>
        <v>0</v>
      </c>
      <c r="EQ82" s="12">
        <f>'BMW - Workings'!EW45</f>
        <v>0</v>
      </c>
      <c r="ER82" s="12">
        <f>'BMW - Workings'!EX45</f>
        <v>0</v>
      </c>
      <c r="ES82" s="12">
        <f>'BMW - Workings'!EY45</f>
        <v>0</v>
      </c>
      <c r="ET82" s="12">
        <f>'BMW - Workings'!EZ45</f>
        <v>0</v>
      </c>
      <c r="EU82" s="12">
        <f>'BMW - Workings'!FA45</f>
        <v>0</v>
      </c>
      <c r="EV82" s="12">
        <f>'BMW - Workings'!FB45</f>
        <v>0</v>
      </c>
      <c r="EW82" s="12">
        <f>'BMW - Workings'!FC45</f>
        <v>0</v>
      </c>
      <c r="EX82" s="12">
        <f>'BMW - Workings'!FD45</f>
        <v>0</v>
      </c>
      <c r="EY82" s="12">
        <f>'BMW - Workings'!FE45</f>
        <v>0</v>
      </c>
      <c r="EZ82" s="12">
        <f>'BMW - Workings'!FF45</f>
        <v>0</v>
      </c>
      <c r="FA82" s="12">
        <f>'BMW - Workings'!FG45</f>
        <v>0</v>
      </c>
      <c r="FB82" s="12">
        <f>'BMW - Workings'!FH45</f>
        <v>0</v>
      </c>
      <c r="FC82" s="12">
        <f>'BMW - Workings'!FI45</f>
        <v>0</v>
      </c>
      <c r="FD82" s="12">
        <f>'BMW - Workings'!FJ45</f>
        <v>0</v>
      </c>
      <c r="FE82" s="12">
        <f>'BMW - Workings'!FK45</f>
        <v>0</v>
      </c>
      <c r="FF82" s="12">
        <f>'BMW - Workings'!FL45</f>
        <v>0</v>
      </c>
      <c r="FG82" s="12">
        <f>'BMW - Workings'!FM45</f>
        <v>0</v>
      </c>
      <c r="FH82" s="12">
        <f>'BMW - Workings'!FN45</f>
        <v>0</v>
      </c>
      <c r="FI82" s="12">
        <f>'BMW - Workings'!FO45</f>
        <v>0</v>
      </c>
      <c r="FJ82" s="12">
        <f>'BMW - Workings'!FP45</f>
        <v>0</v>
      </c>
      <c r="FK82" s="12">
        <f>'BMW - Workings'!FQ45</f>
        <v>0</v>
      </c>
      <c r="FL82" s="12">
        <f>'BMW - Workings'!FR45</f>
        <v>0</v>
      </c>
      <c r="FM82" s="12">
        <f>'BMW - Workings'!FS45</f>
        <v>0</v>
      </c>
      <c r="FN82" s="12">
        <f>'BMW - Workings'!FT45</f>
        <v>0</v>
      </c>
      <c r="FO82" s="12">
        <f>'BMW - Workings'!FU45</f>
        <v>0</v>
      </c>
      <c r="FP82" s="12">
        <f>'BMW - Workings'!FV45</f>
        <v>0</v>
      </c>
      <c r="FQ82" s="12">
        <f>'BMW - Workings'!FW45</f>
        <v>0</v>
      </c>
      <c r="FR82" s="12">
        <f>'BMW - Workings'!FX45</f>
        <v>0</v>
      </c>
      <c r="FS82" s="12">
        <f>'BMW - Workings'!FY45</f>
        <v>0</v>
      </c>
      <c r="FT82" s="12">
        <f>'BMW - Workings'!FZ45</f>
        <v>0</v>
      </c>
      <c r="FU82" s="12">
        <f>'BMW - Workings'!GA45</f>
        <v>0</v>
      </c>
      <c r="FV82" s="12">
        <f>'BMW - Workings'!GB45</f>
        <v>0</v>
      </c>
      <c r="FW82" s="12">
        <f>'BMW - Workings'!GC45</f>
        <v>0</v>
      </c>
      <c r="FX82" s="12">
        <f>'BMW - Workings'!GD45</f>
        <v>0</v>
      </c>
      <c r="FY82" s="12">
        <f>'BMW - Workings'!GE45</f>
        <v>0</v>
      </c>
      <c r="FZ82" s="12">
        <f>'BMW - Workings'!GF45</f>
        <v>0</v>
      </c>
      <c r="GA82" s="12">
        <f>'BMW - Workings'!GG45</f>
        <v>0</v>
      </c>
      <c r="GB82" s="12">
        <f>'BMW - Workings'!GH45</f>
        <v>0</v>
      </c>
      <c r="GC82" s="12">
        <f>'BMW - Workings'!GI45</f>
        <v>0</v>
      </c>
      <c r="GD82" s="12">
        <f>'BMW - Workings'!GJ45</f>
        <v>0</v>
      </c>
      <c r="GE82" s="12">
        <f>'BMW - Workings'!GK45</f>
        <v>0</v>
      </c>
      <c r="GF82" s="12">
        <f>'BMW - Workings'!GL45</f>
        <v>0</v>
      </c>
      <c r="GG82" s="12">
        <f>'BMW - Workings'!GM45</f>
        <v>0</v>
      </c>
      <c r="GH82" s="12">
        <f>'BMW - Workings'!GN45</f>
        <v>0</v>
      </c>
      <c r="GI82" s="12">
        <f>'BMW - Workings'!GO45</f>
        <v>0</v>
      </c>
      <c r="GJ82" s="12">
        <f>'BMW - Workings'!GP45</f>
        <v>0</v>
      </c>
      <c r="GK82" s="12">
        <f>'BMW - Workings'!GQ45</f>
        <v>0</v>
      </c>
      <c r="GL82" s="12">
        <f>'BMW - Workings'!GR45</f>
        <v>0</v>
      </c>
      <c r="GM82" s="12">
        <f>'BMW - Workings'!GS45</f>
        <v>0</v>
      </c>
      <c r="GN82" s="12">
        <f>'BMW - Workings'!GT45</f>
        <v>0</v>
      </c>
      <c r="GO82" s="12">
        <f>'BMW - Workings'!GU45</f>
        <v>0</v>
      </c>
      <c r="GP82" s="12">
        <f>'BMW - Workings'!GV45</f>
        <v>0</v>
      </c>
      <c r="GQ82" s="12">
        <f>'BMW - Workings'!GW45</f>
        <v>0</v>
      </c>
      <c r="GR82" s="12">
        <f>'BMW - Workings'!GX45</f>
        <v>0</v>
      </c>
      <c r="GS82" s="12">
        <f>'BMW - Workings'!GY45</f>
        <v>0</v>
      </c>
      <c r="GT82" s="12">
        <f>'BMW - Workings'!GZ45</f>
        <v>0</v>
      </c>
      <c r="GU82" s="12">
        <f>'BMW - Workings'!HA45</f>
        <v>0</v>
      </c>
      <c r="GV82" s="12">
        <f>'BMW - Workings'!HB45</f>
        <v>0</v>
      </c>
      <c r="GW82" s="12">
        <f>'BMW - Workings'!HC45</f>
        <v>0</v>
      </c>
      <c r="GX82" s="12">
        <f>'BMW - Workings'!HD45</f>
        <v>0</v>
      </c>
      <c r="GY82" s="12">
        <f>'BMW - Workings'!HE45</f>
        <v>0</v>
      </c>
      <c r="GZ82" s="12">
        <f>'BMW - Workings'!HF45</f>
        <v>0</v>
      </c>
      <c r="HA82" s="12">
        <f>'BMW - Workings'!HG45</f>
        <v>0</v>
      </c>
      <c r="HB82" s="12">
        <f>'BMW - Workings'!HH45</f>
        <v>0</v>
      </c>
      <c r="HC82" s="12">
        <f>'BMW - Workings'!HI45</f>
        <v>0</v>
      </c>
      <c r="HD82" s="12">
        <f>'BMW - Workings'!HJ45</f>
        <v>0</v>
      </c>
      <c r="HE82" s="12">
        <f>'BMW - Workings'!HK45</f>
        <v>0</v>
      </c>
      <c r="HF82" s="12">
        <f>'BMW - Workings'!HL45</f>
        <v>0</v>
      </c>
      <c r="HG82" s="12">
        <f>'BMW - Workings'!HM45</f>
        <v>0</v>
      </c>
      <c r="HH82" s="12">
        <f>'BMW - Workings'!HN45</f>
        <v>0</v>
      </c>
      <c r="HI82" s="12">
        <f>'BMW - Workings'!HO45</f>
        <v>0</v>
      </c>
      <c r="HJ82" s="12">
        <f>'BMW - Workings'!HP45</f>
        <v>0</v>
      </c>
      <c r="HK82" s="12">
        <f>'BMW - Workings'!HQ45</f>
        <v>0</v>
      </c>
      <c r="HL82" s="12">
        <f>'BMW - Workings'!HR45</f>
        <v>0</v>
      </c>
      <c r="HM82" s="12">
        <f>'BMW - Workings'!HS45</f>
        <v>0</v>
      </c>
      <c r="HN82" s="12">
        <f>'BMW - Workings'!HT45</f>
        <v>0</v>
      </c>
      <c r="HO82" s="12">
        <f>'BMW - Workings'!HU45</f>
        <v>0</v>
      </c>
      <c r="HP82" s="12">
        <f>'BMW - Workings'!HV45</f>
        <v>0</v>
      </c>
      <c r="HQ82" s="12">
        <f>'BMW - Workings'!HW45</f>
        <v>0</v>
      </c>
      <c r="HR82" s="12">
        <f>'BMW - Workings'!HX45</f>
        <v>0</v>
      </c>
      <c r="HS82" s="12">
        <f>'BMW - Workings'!HY45</f>
        <v>0</v>
      </c>
      <c r="HT82" s="12">
        <f>'BMW - Workings'!HZ45</f>
        <v>0</v>
      </c>
      <c r="HU82" s="12">
        <f>'BMW - Workings'!IA45</f>
        <v>0</v>
      </c>
      <c r="HV82" s="12">
        <f>'BMW - Workings'!IB45</f>
        <v>0</v>
      </c>
      <c r="HW82" s="12">
        <f>'BMW - Workings'!IC45</f>
        <v>0</v>
      </c>
      <c r="HX82" s="12">
        <f>'BMW - Workings'!ID45</f>
        <v>0</v>
      </c>
      <c r="HY82" s="12">
        <f>'BMW - Workings'!IE45</f>
        <v>0</v>
      </c>
      <c r="HZ82" s="12">
        <f>'BMW - Workings'!IF45</f>
        <v>0</v>
      </c>
      <c r="IA82" s="12">
        <f>'BMW - Workings'!IG45</f>
        <v>0</v>
      </c>
      <c r="IB82" s="12">
        <f>'BMW - Workings'!IH45</f>
        <v>0</v>
      </c>
      <c r="IC82" s="12">
        <f>'BMW - Workings'!II45</f>
        <v>0</v>
      </c>
      <c r="ID82" s="12">
        <f>'BMW - Workings'!IJ45</f>
        <v>0</v>
      </c>
      <c r="IE82" s="12">
        <f>'BMW - Workings'!IK45</f>
        <v>0</v>
      </c>
      <c r="IF82" s="12">
        <f>'BMW - Workings'!IL45</f>
        <v>0</v>
      </c>
      <c r="IG82" s="12">
        <f>'BMW - Workings'!IM45</f>
        <v>0</v>
      </c>
      <c r="IH82" s="12">
        <f>'BMW - Workings'!IN45</f>
        <v>0</v>
      </c>
      <c r="II82" s="12">
        <f>'BMW - Workings'!IO45</f>
        <v>0</v>
      </c>
      <c r="IJ82" s="12">
        <f>'BMW - Workings'!IP45</f>
        <v>0</v>
      </c>
      <c r="IK82" s="12">
        <f>'BMW - Workings'!IQ45</f>
        <v>0</v>
      </c>
      <c r="IL82" s="12">
        <f>'BMW - Workings'!IR45</f>
        <v>0</v>
      </c>
      <c r="IM82" s="12">
        <f>'BMW - Workings'!IS45</f>
        <v>0</v>
      </c>
      <c r="IN82" s="12">
        <f>'BMW - Workings'!IT45</f>
        <v>0</v>
      </c>
      <c r="IO82" s="12">
        <f>'BMW - Workings'!IU45</f>
        <v>0</v>
      </c>
      <c r="IP82" s="12" t="e">
        <f>'BMW - Workings'!#REF!</f>
        <v>#REF!</v>
      </c>
      <c r="IQ82" s="12" t="e">
        <f>'BMW - Workings'!#REF!</f>
        <v>#REF!</v>
      </c>
      <c r="IR82" s="12" t="e">
        <f>'BMW - Workings'!#REF!</f>
        <v>#REF!</v>
      </c>
    </row>
    <row r="83" spans="1:252" ht="23.25" customHeight="1" x14ac:dyDescent="0.25">
      <c r="A83" s="17" t="s">
        <v>281</v>
      </c>
      <c r="B83" s="27"/>
      <c r="C83" s="27"/>
      <c r="D83" s="27"/>
      <c r="E83" s="27"/>
      <c r="F83" s="27"/>
      <c r="G83" s="27"/>
      <c r="H83" s="24"/>
      <c r="I83" s="24"/>
      <c r="J83" s="24"/>
      <c r="K83" s="12" t="str">
        <f>'BMW - Workings'!P48</f>
        <v>Check Error</v>
      </c>
      <c r="L83" s="12">
        <f>'BMW - Workings'!R45</f>
        <v>0</v>
      </c>
      <c r="M83" s="12">
        <f>'BMW - Workings'!S45</f>
        <v>0</v>
      </c>
      <c r="N83" s="12">
        <f>'BMW - Workings'!T45</f>
        <v>0</v>
      </c>
      <c r="O83" s="12">
        <f>'BMW - Workings'!U45</f>
        <v>0</v>
      </c>
      <c r="P83" s="12">
        <f>'BMW - Workings'!V45</f>
        <v>0</v>
      </c>
      <c r="Q83" s="12">
        <f>'BMW - Workings'!W45</f>
        <v>0</v>
      </c>
      <c r="R83" s="12">
        <f>'BMW - Workings'!X45</f>
        <v>0</v>
      </c>
      <c r="S83" s="12">
        <f>'BMW - Workings'!Y45</f>
        <v>0</v>
      </c>
      <c r="T83" s="12">
        <f>'BMW - Workings'!Z45</f>
        <v>0</v>
      </c>
      <c r="U83" s="12">
        <f>'BMW - Workings'!AA45</f>
        <v>0</v>
      </c>
      <c r="V83" s="12">
        <f>'BMW - Workings'!AB45</f>
        <v>0</v>
      </c>
      <c r="W83" s="12">
        <f>'BMW - Workings'!AC45</f>
        <v>0</v>
      </c>
      <c r="X83" s="12">
        <f>'BMW - Workings'!AD45</f>
        <v>0</v>
      </c>
      <c r="Y83" s="12">
        <f>'BMW - Workings'!AE45</f>
        <v>0</v>
      </c>
      <c r="Z83" s="12">
        <f>'BMW - Workings'!AF45</f>
        <v>0</v>
      </c>
      <c r="AA83" s="12">
        <f>'BMW - Workings'!AG45</f>
        <v>0</v>
      </c>
      <c r="AB83" s="12">
        <f>'BMW - Workings'!AH45</f>
        <v>0</v>
      </c>
      <c r="AC83" s="12">
        <f>'BMW - Workings'!AI45</f>
        <v>0</v>
      </c>
      <c r="AD83" s="12">
        <f>'BMW - Workings'!AJ45</f>
        <v>0</v>
      </c>
      <c r="AE83" s="12">
        <f>'BMW - Workings'!AK45</f>
        <v>0</v>
      </c>
      <c r="AF83" s="12">
        <f>'BMW - Workings'!AL45</f>
        <v>0</v>
      </c>
      <c r="AG83" s="12">
        <f>'BMW - Workings'!AM45</f>
        <v>0</v>
      </c>
      <c r="AH83" s="12">
        <f>'BMW - Workings'!AN45</f>
        <v>0</v>
      </c>
      <c r="AI83" s="12">
        <f>'BMW - Workings'!AO45</f>
        <v>0</v>
      </c>
      <c r="AJ83" s="12">
        <f>'BMW - Workings'!AP45</f>
        <v>0</v>
      </c>
      <c r="AK83" s="12">
        <f>'BMW - Workings'!AQ45</f>
        <v>0</v>
      </c>
      <c r="AL83" s="12">
        <f>'BMW - Workings'!AR45</f>
        <v>0</v>
      </c>
      <c r="AM83" s="12">
        <f>'BMW - Workings'!AS45</f>
        <v>0</v>
      </c>
      <c r="AN83" s="12">
        <f>'BMW - Workings'!AT45</f>
        <v>0</v>
      </c>
      <c r="AO83" s="12">
        <f>'BMW - Workings'!AU45</f>
        <v>0</v>
      </c>
      <c r="AP83" s="12">
        <f>'BMW - Workings'!AV45</f>
        <v>0</v>
      </c>
      <c r="AQ83" s="12">
        <f>'BMW - Workings'!AW45</f>
        <v>0</v>
      </c>
      <c r="AR83" s="12">
        <f>'BMW - Workings'!AX45</f>
        <v>0</v>
      </c>
      <c r="AS83" s="12">
        <f>'BMW - Workings'!AY45</f>
        <v>0</v>
      </c>
      <c r="AT83" s="12">
        <f>'BMW - Workings'!AZ45</f>
        <v>0</v>
      </c>
      <c r="AU83" s="12">
        <f>'BMW - Workings'!BA45</f>
        <v>0</v>
      </c>
      <c r="AV83" s="12">
        <f>'BMW - Workings'!BB45</f>
        <v>0</v>
      </c>
      <c r="AW83" s="12">
        <f>'BMW - Workings'!BC45</f>
        <v>0</v>
      </c>
      <c r="AX83" s="12">
        <f>'BMW - Workings'!BD45</f>
        <v>0</v>
      </c>
      <c r="AY83" s="12">
        <f>'BMW - Workings'!BE45</f>
        <v>0</v>
      </c>
      <c r="AZ83" s="12">
        <f>'BMW - Workings'!BF45</f>
        <v>0</v>
      </c>
      <c r="BA83" s="12">
        <f>'BMW - Workings'!BG45</f>
        <v>0</v>
      </c>
      <c r="BB83" s="12">
        <f>'BMW - Workings'!BH45</f>
        <v>0</v>
      </c>
      <c r="BC83" s="12">
        <f>'BMW - Workings'!BI45</f>
        <v>0</v>
      </c>
      <c r="BD83" s="12">
        <f>'BMW - Workings'!BJ45</f>
        <v>0</v>
      </c>
      <c r="BE83" s="12">
        <f>'BMW - Workings'!BK45</f>
        <v>0</v>
      </c>
      <c r="BF83" s="12">
        <f>'BMW - Workings'!BL45</f>
        <v>0</v>
      </c>
      <c r="BG83" s="12">
        <f>'BMW - Workings'!BM45</f>
        <v>0</v>
      </c>
      <c r="BH83" s="12">
        <f>'BMW - Workings'!BN45</f>
        <v>0</v>
      </c>
      <c r="BI83" s="12">
        <f>'BMW - Workings'!BO45</f>
        <v>0</v>
      </c>
      <c r="BJ83" s="12">
        <f>'BMW - Workings'!BP45</f>
        <v>0</v>
      </c>
      <c r="BK83" s="12">
        <f>'BMW - Workings'!BQ45</f>
        <v>0</v>
      </c>
      <c r="BL83" s="12">
        <f>'BMW - Workings'!BR45</f>
        <v>0</v>
      </c>
      <c r="BM83" s="12">
        <f>'BMW - Workings'!BS45</f>
        <v>0</v>
      </c>
      <c r="BN83" s="12">
        <f>'BMW - Workings'!BT45</f>
        <v>0</v>
      </c>
      <c r="BO83" s="12">
        <f>'BMW - Workings'!BU45</f>
        <v>0</v>
      </c>
      <c r="BP83" s="12">
        <f>'BMW - Workings'!BV45</f>
        <v>0</v>
      </c>
      <c r="BQ83" s="12">
        <f>'BMW - Workings'!BW45</f>
        <v>0</v>
      </c>
      <c r="BR83" s="12">
        <f>'BMW - Workings'!BX45</f>
        <v>0</v>
      </c>
      <c r="BS83" s="12">
        <f>'BMW - Workings'!BY45</f>
        <v>0</v>
      </c>
      <c r="BT83" s="12">
        <f>'BMW - Workings'!BZ45</f>
        <v>0</v>
      </c>
      <c r="BU83" s="12">
        <f>'BMW - Workings'!CA45</f>
        <v>0</v>
      </c>
      <c r="BV83" s="12">
        <f>'BMW - Workings'!CB45</f>
        <v>0</v>
      </c>
      <c r="BW83" s="12">
        <f>'BMW - Workings'!CC45</f>
        <v>0</v>
      </c>
      <c r="BX83" s="12">
        <f>'BMW - Workings'!CD45</f>
        <v>0</v>
      </c>
      <c r="BY83" s="12">
        <f>'BMW - Workings'!CE45</f>
        <v>0</v>
      </c>
      <c r="BZ83" s="12">
        <f>'BMW - Workings'!CF45</f>
        <v>0</v>
      </c>
      <c r="CA83" s="12">
        <f>'BMW - Workings'!CG45</f>
        <v>0</v>
      </c>
      <c r="CB83" s="12">
        <f>'BMW - Workings'!CH45</f>
        <v>0</v>
      </c>
      <c r="CC83" s="12">
        <f>'BMW - Workings'!CI45</f>
        <v>0</v>
      </c>
      <c r="CD83" s="12">
        <f>'BMW - Workings'!CJ45</f>
        <v>0</v>
      </c>
      <c r="CE83" s="12">
        <f>'BMW - Workings'!CK45</f>
        <v>0</v>
      </c>
      <c r="CF83" s="12">
        <f>'BMW - Workings'!CL45</f>
        <v>0</v>
      </c>
      <c r="CG83" s="12">
        <f>'BMW - Workings'!CM45</f>
        <v>0</v>
      </c>
      <c r="CH83" s="12">
        <f>'BMW - Workings'!CN45</f>
        <v>0</v>
      </c>
      <c r="CI83" s="12">
        <f>'BMW - Workings'!CO45</f>
        <v>0</v>
      </c>
      <c r="CJ83" s="12">
        <f>'BMW - Workings'!CP45</f>
        <v>0</v>
      </c>
      <c r="CK83" s="12">
        <f>'BMW - Workings'!CQ45</f>
        <v>0</v>
      </c>
      <c r="CL83" s="12">
        <f>'BMW - Workings'!CR45</f>
        <v>0</v>
      </c>
      <c r="CM83" s="12">
        <f>'BMW - Workings'!CS45</f>
        <v>0</v>
      </c>
      <c r="CN83" s="12">
        <f>'BMW - Workings'!CT45</f>
        <v>0</v>
      </c>
      <c r="CO83" s="12">
        <f>'BMW - Workings'!CU45</f>
        <v>0</v>
      </c>
      <c r="CP83" s="12">
        <f>'BMW - Workings'!CV45</f>
        <v>0</v>
      </c>
      <c r="CQ83" s="12">
        <f>'BMW - Workings'!CW45</f>
        <v>0</v>
      </c>
      <c r="CR83" s="12">
        <f>'BMW - Workings'!CX45</f>
        <v>0</v>
      </c>
      <c r="CS83" s="12">
        <f>'BMW - Workings'!CY45</f>
        <v>0</v>
      </c>
      <c r="CT83" s="12">
        <f>'BMW - Workings'!CZ45</f>
        <v>0</v>
      </c>
      <c r="CU83" s="12">
        <f>'BMW - Workings'!DA45</f>
        <v>0</v>
      </c>
      <c r="CV83" s="12">
        <f>'BMW - Workings'!DB45</f>
        <v>0</v>
      </c>
      <c r="CW83" s="12">
        <f>'BMW - Workings'!DC45</f>
        <v>0</v>
      </c>
      <c r="CX83" s="12">
        <f>'BMW - Workings'!DD45</f>
        <v>0</v>
      </c>
      <c r="CY83" s="12">
        <f>'BMW - Workings'!DE45</f>
        <v>0</v>
      </c>
      <c r="CZ83" s="12">
        <f>'BMW - Workings'!DF45</f>
        <v>0</v>
      </c>
      <c r="DA83" s="12">
        <f>'BMW - Workings'!DG45</f>
        <v>0</v>
      </c>
      <c r="DB83" s="12">
        <f>'BMW - Workings'!DH45</f>
        <v>0</v>
      </c>
      <c r="DC83" s="12">
        <f>'BMW - Workings'!DI45</f>
        <v>0</v>
      </c>
      <c r="DD83" s="12">
        <f>'BMW - Workings'!DJ45</f>
        <v>0</v>
      </c>
      <c r="DE83" s="12">
        <f>'BMW - Workings'!DK45</f>
        <v>0</v>
      </c>
      <c r="DF83" s="12">
        <f>'BMW - Workings'!DL45</f>
        <v>0</v>
      </c>
      <c r="DG83" s="12">
        <f>'BMW - Workings'!DM45</f>
        <v>0</v>
      </c>
      <c r="DH83" s="12">
        <f>'BMW - Workings'!DN45</f>
        <v>0</v>
      </c>
      <c r="DI83" s="12">
        <f>'BMW - Workings'!DO45</f>
        <v>0</v>
      </c>
      <c r="DJ83" s="12">
        <f>'BMW - Workings'!DP45</f>
        <v>0</v>
      </c>
      <c r="DK83" s="12">
        <f>'BMW - Workings'!DQ45</f>
        <v>0</v>
      </c>
      <c r="DL83" s="12">
        <f>'BMW - Workings'!DR45</f>
        <v>0</v>
      </c>
      <c r="DM83" s="12">
        <f>'BMW - Workings'!DS45</f>
        <v>0</v>
      </c>
      <c r="DN83" s="12">
        <f>'BMW - Workings'!DT45</f>
        <v>0</v>
      </c>
      <c r="DO83" s="12">
        <f>'BMW - Workings'!DU45</f>
        <v>0</v>
      </c>
      <c r="DP83" s="12">
        <f>'BMW - Workings'!DV45</f>
        <v>0</v>
      </c>
      <c r="DQ83" s="12">
        <f>'BMW - Workings'!DW45</f>
        <v>0</v>
      </c>
      <c r="DR83" s="12">
        <f>'BMW - Workings'!DX45</f>
        <v>0</v>
      </c>
      <c r="DS83" s="12">
        <f>'BMW - Workings'!DY45</f>
        <v>0</v>
      </c>
      <c r="DT83" s="12">
        <f>'BMW - Workings'!DZ45</f>
        <v>0</v>
      </c>
      <c r="DU83" s="12">
        <f>'BMW - Workings'!EA45</f>
        <v>0</v>
      </c>
      <c r="DV83" s="12">
        <f>'BMW - Workings'!EB45</f>
        <v>0</v>
      </c>
      <c r="DW83" s="12">
        <f>'BMW - Workings'!EC45</f>
        <v>0</v>
      </c>
      <c r="DX83" s="12">
        <f>'BMW - Workings'!ED45</f>
        <v>0</v>
      </c>
      <c r="DY83" s="12">
        <f>'BMW - Workings'!EE45</f>
        <v>0</v>
      </c>
      <c r="DZ83" s="12">
        <f>'BMW - Workings'!EF45</f>
        <v>0</v>
      </c>
      <c r="EA83" s="12">
        <f>'BMW - Workings'!EG45</f>
        <v>0</v>
      </c>
      <c r="EB83" s="12">
        <f>'BMW - Workings'!EH45</f>
        <v>0</v>
      </c>
      <c r="EC83" s="12">
        <f>'BMW - Workings'!EI45</f>
        <v>0</v>
      </c>
      <c r="ED83" s="12">
        <f>'BMW - Workings'!EJ45</f>
        <v>0</v>
      </c>
      <c r="EE83" s="12">
        <f>'BMW - Workings'!EK45</f>
        <v>0</v>
      </c>
      <c r="EF83" s="12">
        <f>'BMW - Workings'!EL45</f>
        <v>0</v>
      </c>
      <c r="EG83" s="12">
        <f>'BMW - Workings'!EM45</f>
        <v>0</v>
      </c>
      <c r="EH83" s="12">
        <f>'BMW - Workings'!EN45</f>
        <v>0</v>
      </c>
      <c r="EI83" s="12">
        <f>'BMW - Workings'!EO45</f>
        <v>0</v>
      </c>
      <c r="EJ83" s="12">
        <f>'BMW - Workings'!EP45</f>
        <v>0</v>
      </c>
      <c r="EK83" s="12">
        <f>'BMW - Workings'!EQ45</f>
        <v>0</v>
      </c>
      <c r="EL83" s="12">
        <f>'BMW - Workings'!ER45</f>
        <v>0</v>
      </c>
      <c r="EM83" s="12">
        <f>'BMW - Workings'!ES45</f>
        <v>0</v>
      </c>
      <c r="EN83" s="12">
        <f>'BMW - Workings'!ET45</f>
        <v>0</v>
      </c>
      <c r="EO83" s="12">
        <f>'BMW - Workings'!EU45</f>
        <v>0</v>
      </c>
      <c r="EP83" s="12">
        <f>'BMW - Workings'!EV45</f>
        <v>0</v>
      </c>
      <c r="EQ83" s="12">
        <f>'BMW - Workings'!EW45</f>
        <v>0</v>
      </c>
      <c r="ER83" s="12">
        <f>'BMW - Workings'!EX45</f>
        <v>0</v>
      </c>
      <c r="ES83" s="12">
        <f>'BMW - Workings'!EY45</f>
        <v>0</v>
      </c>
      <c r="ET83" s="12">
        <f>'BMW - Workings'!EZ45</f>
        <v>0</v>
      </c>
      <c r="EU83" s="12">
        <f>'BMW - Workings'!FA45</f>
        <v>0</v>
      </c>
      <c r="EV83" s="12">
        <f>'BMW - Workings'!FB45</f>
        <v>0</v>
      </c>
      <c r="EW83" s="12">
        <f>'BMW - Workings'!FC45</f>
        <v>0</v>
      </c>
      <c r="EX83" s="12">
        <f>'BMW - Workings'!FD45</f>
        <v>0</v>
      </c>
      <c r="EY83" s="12">
        <f>'BMW - Workings'!FE45</f>
        <v>0</v>
      </c>
      <c r="EZ83" s="12">
        <f>'BMW - Workings'!FF45</f>
        <v>0</v>
      </c>
      <c r="FA83" s="12">
        <f>'BMW - Workings'!FG45</f>
        <v>0</v>
      </c>
      <c r="FB83" s="12">
        <f>'BMW - Workings'!FH45</f>
        <v>0</v>
      </c>
      <c r="FC83" s="12">
        <f>'BMW - Workings'!FI45</f>
        <v>0</v>
      </c>
      <c r="FD83" s="12">
        <f>'BMW - Workings'!FJ45</f>
        <v>0</v>
      </c>
      <c r="FE83" s="12">
        <f>'BMW - Workings'!FK45</f>
        <v>0</v>
      </c>
      <c r="FF83" s="12">
        <f>'BMW - Workings'!FL45</f>
        <v>0</v>
      </c>
      <c r="FG83" s="12">
        <f>'BMW - Workings'!FM45</f>
        <v>0</v>
      </c>
      <c r="FH83" s="12">
        <f>'BMW - Workings'!FN45</f>
        <v>0</v>
      </c>
      <c r="FI83" s="12">
        <f>'BMW - Workings'!FO45</f>
        <v>0</v>
      </c>
      <c r="FJ83" s="12">
        <f>'BMW - Workings'!FP45</f>
        <v>0</v>
      </c>
      <c r="FK83" s="12">
        <f>'BMW - Workings'!FQ45</f>
        <v>0</v>
      </c>
      <c r="FL83" s="12">
        <f>'BMW - Workings'!FR45</f>
        <v>0</v>
      </c>
      <c r="FM83" s="12">
        <f>'BMW - Workings'!FS45</f>
        <v>0</v>
      </c>
      <c r="FN83" s="12">
        <f>'BMW - Workings'!FT45</f>
        <v>0</v>
      </c>
      <c r="FO83" s="12">
        <f>'BMW - Workings'!FU45</f>
        <v>0</v>
      </c>
      <c r="FP83" s="12">
        <f>'BMW - Workings'!FV45</f>
        <v>0</v>
      </c>
      <c r="FQ83" s="12">
        <f>'BMW - Workings'!FW45</f>
        <v>0</v>
      </c>
      <c r="FR83" s="12">
        <f>'BMW - Workings'!FX45</f>
        <v>0</v>
      </c>
      <c r="FS83" s="12">
        <f>'BMW - Workings'!FY45</f>
        <v>0</v>
      </c>
      <c r="FT83" s="12">
        <f>'BMW - Workings'!FZ45</f>
        <v>0</v>
      </c>
      <c r="FU83" s="12">
        <f>'BMW - Workings'!GA45</f>
        <v>0</v>
      </c>
      <c r="FV83" s="12">
        <f>'BMW - Workings'!GB45</f>
        <v>0</v>
      </c>
      <c r="FW83" s="12">
        <f>'BMW - Workings'!GC45</f>
        <v>0</v>
      </c>
      <c r="FX83" s="12">
        <f>'BMW - Workings'!GD45</f>
        <v>0</v>
      </c>
      <c r="FY83" s="12">
        <f>'BMW - Workings'!GE45</f>
        <v>0</v>
      </c>
      <c r="FZ83" s="12">
        <f>'BMW - Workings'!GF45</f>
        <v>0</v>
      </c>
      <c r="GA83" s="12">
        <f>'BMW - Workings'!GG45</f>
        <v>0</v>
      </c>
      <c r="GB83" s="12">
        <f>'BMW - Workings'!GH45</f>
        <v>0</v>
      </c>
      <c r="GC83" s="12">
        <f>'BMW - Workings'!GI45</f>
        <v>0</v>
      </c>
      <c r="GD83" s="12">
        <f>'BMW - Workings'!GJ45</f>
        <v>0</v>
      </c>
      <c r="GE83" s="12">
        <f>'BMW - Workings'!GK45</f>
        <v>0</v>
      </c>
      <c r="GF83" s="12">
        <f>'BMW - Workings'!GL45</f>
        <v>0</v>
      </c>
      <c r="GG83" s="12">
        <f>'BMW - Workings'!GM45</f>
        <v>0</v>
      </c>
      <c r="GH83" s="12">
        <f>'BMW - Workings'!GN45</f>
        <v>0</v>
      </c>
      <c r="GI83" s="12">
        <f>'BMW - Workings'!GO45</f>
        <v>0</v>
      </c>
      <c r="GJ83" s="12">
        <f>'BMW - Workings'!GP45</f>
        <v>0</v>
      </c>
      <c r="GK83" s="12">
        <f>'BMW - Workings'!GQ45</f>
        <v>0</v>
      </c>
      <c r="GL83" s="12">
        <f>'BMW - Workings'!GR45</f>
        <v>0</v>
      </c>
      <c r="GM83" s="12">
        <f>'BMW - Workings'!GS45</f>
        <v>0</v>
      </c>
      <c r="GN83" s="12">
        <f>'BMW - Workings'!GT45</f>
        <v>0</v>
      </c>
      <c r="GO83" s="12">
        <f>'BMW - Workings'!GU45</f>
        <v>0</v>
      </c>
      <c r="GP83" s="12">
        <f>'BMW - Workings'!GV45</f>
        <v>0</v>
      </c>
      <c r="GQ83" s="12">
        <f>'BMW - Workings'!GW45</f>
        <v>0</v>
      </c>
      <c r="GR83" s="12">
        <f>'BMW - Workings'!GX45</f>
        <v>0</v>
      </c>
      <c r="GS83" s="12">
        <f>'BMW - Workings'!GY45</f>
        <v>0</v>
      </c>
      <c r="GT83" s="12">
        <f>'BMW - Workings'!GZ45</f>
        <v>0</v>
      </c>
      <c r="GU83" s="12">
        <f>'BMW - Workings'!HA45</f>
        <v>0</v>
      </c>
      <c r="GV83" s="12">
        <f>'BMW - Workings'!HB45</f>
        <v>0</v>
      </c>
      <c r="GW83" s="12">
        <f>'BMW - Workings'!HC45</f>
        <v>0</v>
      </c>
      <c r="GX83" s="12">
        <f>'BMW - Workings'!HD45</f>
        <v>0</v>
      </c>
      <c r="GY83" s="12">
        <f>'BMW - Workings'!HE45</f>
        <v>0</v>
      </c>
      <c r="GZ83" s="12">
        <f>'BMW - Workings'!HF45</f>
        <v>0</v>
      </c>
      <c r="HA83" s="12">
        <f>'BMW - Workings'!HG45</f>
        <v>0</v>
      </c>
      <c r="HB83" s="12">
        <f>'BMW - Workings'!HH45</f>
        <v>0</v>
      </c>
      <c r="HC83" s="12">
        <f>'BMW - Workings'!HI45</f>
        <v>0</v>
      </c>
      <c r="HD83" s="12">
        <f>'BMW - Workings'!HJ45</f>
        <v>0</v>
      </c>
      <c r="HE83" s="12">
        <f>'BMW - Workings'!HK45</f>
        <v>0</v>
      </c>
      <c r="HF83" s="12">
        <f>'BMW - Workings'!HL45</f>
        <v>0</v>
      </c>
      <c r="HG83" s="12">
        <f>'BMW - Workings'!HM45</f>
        <v>0</v>
      </c>
      <c r="HH83" s="12">
        <f>'BMW - Workings'!HN45</f>
        <v>0</v>
      </c>
      <c r="HI83" s="12">
        <f>'BMW - Workings'!HO45</f>
        <v>0</v>
      </c>
      <c r="HJ83" s="12">
        <f>'BMW - Workings'!HP45</f>
        <v>0</v>
      </c>
      <c r="HK83" s="12">
        <f>'BMW - Workings'!HQ45</f>
        <v>0</v>
      </c>
      <c r="HL83" s="12">
        <f>'BMW - Workings'!HR45</f>
        <v>0</v>
      </c>
      <c r="HM83" s="12">
        <f>'BMW - Workings'!HS45</f>
        <v>0</v>
      </c>
      <c r="HN83" s="12">
        <f>'BMW - Workings'!HT45</f>
        <v>0</v>
      </c>
      <c r="HO83" s="12">
        <f>'BMW - Workings'!HU45</f>
        <v>0</v>
      </c>
      <c r="HP83" s="12">
        <f>'BMW - Workings'!HV45</f>
        <v>0</v>
      </c>
      <c r="HQ83" s="12">
        <f>'BMW - Workings'!HW45</f>
        <v>0</v>
      </c>
      <c r="HR83" s="12">
        <f>'BMW - Workings'!HX45</f>
        <v>0</v>
      </c>
      <c r="HS83" s="12">
        <f>'BMW - Workings'!HY45</f>
        <v>0</v>
      </c>
      <c r="HT83" s="12">
        <f>'BMW - Workings'!HZ45</f>
        <v>0</v>
      </c>
      <c r="HU83" s="12">
        <f>'BMW - Workings'!IA45</f>
        <v>0</v>
      </c>
      <c r="HV83" s="12">
        <f>'BMW - Workings'!IB45</f>
        <v>0</v>
      </c>
      <c r="HW83" s="12">
        <f>'BMW - Workings'!IC45</f>
        <v>0</v>
      </c>
      <c r="HX83" s="12">
        <f>'BMW - Workings'!ID45</f>
        <v>0</v>
      </c>
      <c r="HY83" s="12">
        <f>'BMW - Workings'!IE45</f>
        <v>0</v>
      </c>
      <c r="HZ83" s="12">
        <f>'BMW - Workings'!IF45</f>
        <v>0</v>
      </c>
      <c r="IA83" s="12">
        <f>'BMW - Workings'!IG45</f>
        <v>0</v>
      </c>
      <c r="IB83" s="12">
        <f>'BMW - Workings'!IH45</f>
        <v>0</v>
      </c>
      <c r="IC83" s="12">
        <f>'BMW - Workings'!II45</f>
        <v>0</v>
      </c>
      <c r="ID83" s="12">
        <f>'BMW - Workings'!IJ45</f>
        <v>0</v>
      </c>
      <c r="IE83" s="12">
        <f>'BMW - Workings'!IK45</f>
        <v>0</v>
      </c>
      <c r="IF83" s="12">
        <f>'BMW - Workings'!IL45</f>
        <v>0</v>
      </c>
      <c r="IG83" s="12">
        <f>'BMW - Workings'!IM45</f>
        <v>0</v>
      </c>
      <c r="IH83" s="12">
        <f>'BMW - Workings'!IN45</f>
        <v>0</v>
      </c>
      <c r="II83" s="12">
        <f>'BMW - Workings'!IO45</f>
        <v>0</v>
      </c>
      <c r="IJ83" s="12">
        <f>'BMW - Workings'!IP45</f>
        <v>0</v>
      </c>
      <c r="IK83" s="12">
        <f>'BMW - Workings'!IQ45</f>
        <v>0</v>
      </c>
      <c r="IL83" s="12">
        <f>'BMW - Workings'!IR45</f>
        <v>0</v>
      </c>
      <c r="IM83" s="12">
        <f>'BMW - Workings'!IS45</f>
        <v>0</v>
      </c>
      <c r="IN83" s="12">
        <f>'BMW - Workings'!IT45</f>
        <v>0</v>
      </c>
      <c r="IO83" s="12">
        <f>'BMW - Workings'!IU45</f>
        <v>0</v>
      </c>
      <c r="IP83" s="12" t="e">
        <f>'BMW - Workings'!#REF!</f>
        <v>#REF!</v>
      </c>
      <c r="IQ83" s="12" t="e">
        <f>'BMW - Workings'!#REF!</f>
        <v>#REF!</v>
      </c>
      <c r="IR83" s="12" t="e">
        <f>'BMW - Workings'!#REF!</f>
        <v>#REF!</v>
      </c>
    </row>
    <row r="84" spans="1:252" ht="23.25" customHeight="1" x14ac:dyDescent="0.25">
      <c r="A84" s="17" t="s">
        <v>282</v>
      </c>
      <c r="B84" s="27"/>
      <c r="C84" s="27"/>
      <c r="D84" s="27"/>
      <c r="E84" s="27"/>
      <c r="F84" s="27"/>
      <c r="G84" s="27"/>
      <c r="H84" s="24"/>
      <c r="I84" s="24"/>
      <c r="J84" s="24"/>
      <c r="K84" s="12" t="str">
        <f>'BMW - Workings'!P50</f>
        <v>Check Error</v>
      </c>
      <c r="L84" s="12">
        <f>'BMW - Workings'!R45</f>
        <v>0</v>
      </c>
      <c r="M84" s="12">
        <f>'BMW - Workings'!S45</f>
        <v>0</v>
      </c>
      <c r="N84" s="12">
        <f>'BMW - Workings'!T45</f>
        <v>0</v>
      </c>
      <c r="O84" s="12">
        <f>'BMW - Workings'!U45</f>
        <v>0</v>
      </c>
      <c r="P84" s="12">
        <f>'BMW - Workings'!V45</f>
        <v>0</v>
      </c>
      <c r="Q84" s="12">
        <f>'BMW - Workings'!W45</f>
        <v>0</v>
      </c>
      <c r="R84" s="12">
        <f>'BMW - Workings'!X45</f>
        <v>0</v>
      </c>
      <c r="S84" s="12">
        <f>'BMW - Workings'!Y45</f>
        <v>0</v>
      </c>
      <c r="T84" s="12">
        <f>'BMW - Workings'!Z45</f>
        <v>0</v>
      </c>
      <c r="U84" s="12">
        <f>'BMW - Workings'!AA45</f>
        <v>0</v>
      </c>
      <c r="V84" s="12">
        <f>'BMW - Workings'!AB45</f>
        <v>0</v>
      </c>
      <c r="W84" s="12">
        <f>'BMW - Workings'!AC45</f>
        <v>0</v>
      </c>
      <c r="X84" s="12">
        <f>'BMW - Workings'!AD45</f>
        <v>0</v>
      </c>
      <c r="Y84" s="12">
        <f>'BMW - Workings'!AE45</f>
        <v>0</v>
      </c>
      <c r="Z84" s="12">
        <f>'BMW - Workings'!AF45</f>
        <v>0</v>
      </c>
      <c r="AA84" s="12">
        <f>'BMW - Workings'!AG45</f>
        <v>0</v>
      </c>
      <c r="AB84" s="12">
        <f>'BMW - Workings'!AH45</f>
        <v>0</v>
      </c>
      <c r="AC84" s="12">
        <f>'BMW - Workings'!AI45</f>
        <v>0</v>
      </c>
      <c r="AD84" s="12">
        <f>'BMW - Workings'!AJ45</f>
        <v>0</v>
      </c>
      <c r="AE84" s="12">
        <f>'BMW - Workings'!AK45</f>
        <v>0</v>
      </c>
      <c r="AF84" s="12">
        <f>'BMW - Workings'!AL45</f>
        <v>0</v>
      </c>
      <c r="AG84" s="12">
        <f>'BMW - Workings'!AM45</f>
        <v>0</v>
      </c>
      <c r="AH84" s="12">
        <f>'BMW - Workings'!AN45</f>
        <v>0</v>
      </c>
      <c r="AI84" s="12">
        <f>'BMW - Workings'!AO45</f>
        <v>0</v>
      </c>
      <c r="AJ84" s="12">
        <f>'BMW - Workings'!AP45</f>
        <v>0</v>
      </c>
      <c r="AK84" s="12">
        <f>'BMW - Workings'!AQ45</f>
        <v>0</v>
      </c>
      <c r="AL84" s="12">
        <f>'BMW - Workings'!AR45</f>
        <v>0</v>
      </c>
      <c r="AM84" s="12">
        <f>'BMW - Workings'!AS45</f>
        <v>0</v>
      </c>
      <c r="AN84" s="12">
        <f>'BMW - Workings'!AT45</f>
        <v>0</v>
      </c>
      <c r="AO84" s="12">
        <f>'BMW - Workings'!AU45</f>
        <v>0</v>
      </c>
      <c r="AP84" s="12">
        <f>'BMW - Workings'!AV45</f>
        <v>0</v>
      </c>
      <c r="AQ84" s="12">
        <f>'BMW - Workings'!AW45</f>
        <v>0</v>
      </c>
      <c r="AR84" s="12">
        <f>'BMW - Workings'!AX45</f>
        <v>0</v>
      </c>
      <c r="AS84" s="12">
        <f>'BMW - Workings'!AY45</f>
        <v>0</v>
      </c>
      <c r="AT84" s="12">
        <f>'BMW - Workings'!AZ45</f>
        <v>0</v>
      </c>
      <c r="AU84" s="12">
        <f>'BMW - Workings'!BA45</f>
        <v>0</v>
      </c>
      <c r="AV84" s="12">
        <f>'BMW - Workings'!BB45</f>
        <v>0</v>
      </c>
      <c r="AW84" s="12">
        <f>'BMW - Workings'!BC45</f>
        <v>0</v>
      </c>
      <c r="AX84" s="12">
        <f>'BMW - Workings'!BD45</f>
        <v>0</v>
      </c>
      <c r="AY84" s="12">
        <f>'BMW - Workings'!BE45</f>
        <v>0</v>
      </c>
      <c r="AZ84" s="12">
        <f>'BMW - Workings'!BF45</f>
        <v>0</v>
      </c>
      <c r="BA84" s="12">
        <f>'BMW - Workings'!BG45</f>
        <v>0</v>
      </c>
      <c r="BB84" s="12">
        <f>'BMW - Workings'!BH45</f>
        <v>0</v>
      </c>
      <c r="BC84" s="12">
        <f>'BMW - Workings'!BI45</f>
        <v>0</v>
      </c>
      <c r="BD84" s="12">
        <f>'BMW - Workings'!BJ45</f>
        <v>0</v>
      </c>
      <c r="BE84" s="12">
        <f>'BMW - Workings'!BK45</f>
        <v>0</v>
      </c>
      <c r="BF84" s="12">
        <f>'BMW - Workings'!BL45</f>
        <v>0</v>
      </c>
      <c r="BG84" s="12">
        <f>'BMW - Workings'!BM45</f>
        <v>0</v>
      </c>
      <c r="BH84" s="12">
        <f>'BMW - Workings'!BN45</f>
        <v>0</v>
      </c>
      <c r="BI84" s="12">
        <f>'BMW - Workings'!BO45</f>
        <v>0</v>
      </c>
      <c r="BJ84" s="12">
        <f>'BMW - Workings'!BP45</f>
        <v>0</v>
      </c>
      <c r="BK84" s="12">
        <f>'BMW - Workings'!BQ45</f>
        <v>0</v>
      </c>
      <c r="BL84" s="12">
        <f>'BMW - Workings'!BR45</f>
        <v>0</v>
      </c>
      <c r="BM84" s="12">
        <f>'BMW - Workings'!BS45</f>
        <v>0</v>
      </c>
      <c r="BN84" s="12">
        <f>'BMW - Workings'!BT45</f>
        <v>0</v>
      </c>
      <c r="BO84" s="12">
        <f>'BMW - Workings'!BU45</f>
        <v>0</v>
      </c>
      <c r="BP84" s="12">
        <f>'BMW - Workings'!BV45</f>
        <v>0</v>
      </c>
      <c r="BQ84" s="12">
        <f>'BMW - Workings'!BW45</f>
        <v>0</v>
      </c>
      <c r="BR84" s="12">
        <f>'BMW - Workings'!BX45</f>
        <v>0</v>
      </c>
      <c r="BS84" s="12">
        <f>'BMW - Workings'!BY45</f>
        <v>0</v>
      </c>
      <c r="BT84" s="12">
        <f>'BMW - Workings'!BZ45</f>
        <v>0</v>
      </c>
      <c r="BU84" s="12">
        <f>'BMW - Workings'!CA45</f>
        <v>0</v>
      </c>
      <c r="BV84" s="12">
        <f>'BMW - Workings'!CB45</f>
        <v>0</v>
      </c>
      <c r="BW84" s="12">
        <f>'BMW - Workings'!CC45</f>
        <v>0</v>
      </c>
      <c r="BX84" s="12">
        <f>'BMW - Workings'!CD45</f>
        <v>0</v>
      </c>
      <c r="BY84" s="12">
        <f>'BMW - Workings'!CE45</f>
        <v>0</v>
      </c>
      <c r="BZ84" s="12">
        <f>'BMW - Workings'!CF45</f>
        <v>0</v>
      </c>
      <c r="CA84" s="12">
        <f>'BMW - Workings'!CG45</f>
        <v>0</v>
      </c>
      <c r="CB84" s="12">
        <f>'BMW - Workings'!CH45</f>
        <v>0</v>
      </c>
      <c r="CC84" s="12">
        <f>'BMW - Workings'!CI45</f>
        <v>0</v>
      </c>
      <c r="CD84" s="12">
        <f>'BMW - Workings'!CJ45</f>
        <v>0</v>
      </c>
      <c r="CE84" s="12">
        <f>'BMW - Workings'!CK45</f>
        <v>0</v>
      </c>
      <c r="CF84" s="12">
        <f>'BMW - Workings'!CL45</f>
        <v>0</v>
      </c>
      <c r="CG84" s="12">
        <f>'BMW - Workings'!CM45</f>
        <v>0</v>
      </c>
      <c r="CH84" s="12">
        <f>'BMW - Workings'!CN45</f>
        <v>0</v>
      </c>
      <c r="CI84" s="12">
        <f>'BMW - Workings'!CO45</f>
        <v>0</v>
      </c>
      <c r="CJ84" s="12">
        <f>'BMW - Workings'!CP45</f>
        <v>0</v>
      </c>
      <c r="CK84" s="12">
        <f>'BMW - Workings'!CQ45</f>
        <v>0</v>
      </c>
      <c r="CL84" s="12">
        <f>'BMW - Workings'!CR45</f>
        <v>0</v>
      </c>
      <c r="CM84" s="12">
        <f>'BMW - Workings'!CS45</f>
        <v>0</v>
      </c>
      <c r="CN84" s="12">
        <f>'BMW - Workings'!CT45</f>
        <v>0</v>
      </c>
      <c r="CO84" s="12">
        <f>'BMW - Workings'!CU45</f>
        <v>0</v>
      </c>
      <c r="CP84" s="12">
        <f>'BMW - Workings'!CV45</f>
        <v>0</v>
      </c>
      <c r="CQ84" s="12">
        <f>'BMW - Workings'!CW45</f>
        <v>0</v>
      </c>
      <c r="CR84" s="12">
        <f>'BMW - Workings'!CX45</f>
        <v>0</v>
      </c>
      <c r="CS84" s="12">
        <f>'BMW - Workings'!CY45</f>
        <v>0</v>
      </c>
      <c r="CT84" s="12">
        <f>'BMW - Workings'!CZ45</f>
        <v>0</v>
      </c>
      <c r="CU84" s="12">
        <f>'BMW - Workings'!DA45</f>
        <v>0</v>
      </c>
      <c r="CV84" s="12">
        <f>'BMW - Workings'!DB45</f>
        <v>0</v>
      </c>
      <c r="CW84" s="12">
        <f>'BMW - Workings'!DC45</f>
        <v>0</v>
      </c>
      <c r="CX84" s="12">
        <f>'BMW - Workings'!DD45</f>
        <v>0</v>
      </c>
      <c r="CY84" s="12">
        <f>'BMW - Workings'!DE45</f>
        <v>0</v>
      </c>
      <c r="CZ84" s="12">
        <f>'BMW - Workings'!DF45</f>
        <v>0</v>
      </c>
      <c r="DA84" s="12">
        <f>'BMW - Workings'!DG45</f>
        <v>0</v>
      </c>
      <c r="DB84" s="12">
        <f>'BMW - Workings'!DH45</f>
        <v>0</v>
      </c>
      <c r="DC84" s="12">
        <f>'BMW - Workings'!DI45</f>
        <v>0</v>
      </c>
      <c r="DD84" s="12">
        <f>'BMW - Workings'!DJ45</f>
        <v>0</v>
      </c>
      <c r="DE84" s="12">
        <f>'BMW - Workings'!DK45</f>
        <v>0</v>
      </c>
      <c r="DF84" s="12">
        <f>'BMW - Workings'!DL45</f>
        <v>0</v>
      </c>
      <c r="DG84" s="12">
        <f>'BMW - Workings'!DM45</f>
        <v>0</v>
      </c>
      <c r="DH84" s="12">
        <f>'BMW - Workings'!DN45</f>
        <v>0</v>
      </c>
      <c r="DI84" s="12">
        <f>'BMW - Workings'!DO45</f>
        <v>0</v>
      </c>
      <c r="DJ84" s="12">
        <f>'BMW - Workings'!DP45</f>
        <v>0</v>
      </c>
      <c r="DK84" s="12">
        <f>'BMW - Workings'!DQ45</f>
        <v>0</v>
      </c>
      <c r="DL84" s="12">
        <f>'BMW - Workings'!DR45</f>
        <v>0</v>
      </c>
      <c r="DM84" s="12">
        <f>'BMW - Workings'!DS45</f>
        <v>0</v>
      </c>
      <c r="DN84" s="12">
        <f>'BMW - Workings'!DT45</f>
        <v>0</v>
      </c>
      <c r="DO84" s="12">
        <f>'BMW - Workings'!DU45</f>
        <v>0</v>
      </c>
      <c r="DP84" s="12">
        <f>'BMW - Workings'!DV45</f>
        <v>0</v>
      </c>
      <c r="DQ84" s="12">
        <f>'BMW - Workings'!DW45</f>
        <v>0</v>
      </c>
      <c r="DR84" s="12">
        <f>'BMW - Workings'!DX45</f>
        <v>0</v>
      </c>
      <c r="DS84" s="12">
        <f>'BMW - Workings'!DY45</f>
        <v>0</v>
      </c>
      <c r="DT84" s="12">
        <f>'BMW - Workings'!DZ45</f>
        <v>0</v>
      </c>
      <c r="DU84" s="12">
        <f>'BMW - Workings'!EA45</f>
        <v>0</v>
      </c>
      <c r="DV84" s="12">
        <f>'BMW - Workings'!EB45</f>
        <v>0</v>
      </c>
      <c r="DW84" s="12">
        <f>'BMW - Workings'!EC45</f>
        <v>0</v>
      </c>
      <c r="DX84" s="12">
        <f>'BMW - Workings'!ED45</f>
        <v>0</v>
      </c>
      <c r="DY84" s="12">
        <f>'BMW - Workings'!EE45</f>
        <v>0</v>
      </c>
      <c r="DZ84" s="12">
        <f>'BMW - Workings'!EF45</f>
        <v>0</v>
      </c>
      <c r="EA84" s="12">
        <f>'BMW - Workings'!EG45</f>
        <v>0</v>
      </c>
      <c r="EB84" s="12">
        <f>'BMW - Workings'!EH45</f>
        <v>0</v>
      </c>
      <c r="EC84" s="12">
        <f>'BMW - Workings'!EI45</f>
        <v>0</v>
      </c>
      <c r="ED84" s="12">
        <f>'BMW - Workings'!EJ45</f>
        <v>0</v>
      </c>
      <c r="EE84" s="12">
        <f>'BMW - Workings'!EK45</f>
        <v>0</v>
      </c>
      <c r="EF84" s="12">
        <f>'BMW - Workings'!EL45</f>
        <v>0</v>
      </c>
      <c r="EG84" s="12">
        <f>'BMW - Workings'!EM45</f>
        <v>0</v>
      </c>
      <c r="EH84" s="12">
        <f>'BMW - Workings'!EN45</f>
        <v>0</v>
      </c>
      <c r="EI84" s="12">
        <f>'BMW - Workings'!EO45</f>
        <v>0</v>
      </c>
      <c r="EJ84" s="12">
        <f>'BMW - Workings'!EP45</f>
        <v>0</v>
      </c>
      <c r="EK84" s="12">
        <f>'BMW - Workings'!EQ45</f>
        <v>0</v>
      </c>
      <c r="EL84" s="12">
        <f>'BMW - Workings'!ER45</f>
        <v>0</v>
      </c>
      <c r="EM84" s="12">
        <f>'BMW - Workings'!ES45</f>
        <v>0</v>
      </c>
      <c r="EN84" s="12">
        <f>'BMW - Workings'!ET45</f>
        <v>0</v>
      </c>
      <c r="EO84" s="12">
        <f>'BMW - Workings'!EU45</f>
        <v>0</v>
      </c>
      <c r="EP84" s="12">
        <f>'BMW - Workings'!EV45</f>
        <v>0</v>
      </c>
      <c r="EQ84" s="12">
        <f>'BMW - Workings'!EW45</f>
        <v>0</v>
      </c>
      <c r="ER84" s="12">
        <f>'BMW - Workings'!EX45</f>
        <v>0</v>
      </c>
      <c r="ES84" s="12">
        <f>'BMW - Workings'!EY45</f>
        <v>0</v>
      </c>
      <c r="ET84" s="12">
        <f>'BMW - Workings'!EZ45</f>
        <v>0</v>
      </c>
      <c r="EU84" s="12">
        <f>'BMW - Workings'!FA45</f>
        <v>0</v>
      </c>
      <c r="EV84" s="12">
        <f>'BMW - Workings'!FB45</f>
        <v>0</v>
      </c>
      <c r="EW84" s="12">
        <f>'BMW - Workings'!FC45</f>
        <v>0</v>
      </c>
      <c r="EX84" s="12">
        <f>'BMW - Workings'!FD45</f>
        <v>0</v>
      </c>
      <c r="EY84" s="12">
        <f>'BMW - Workings'!FE45</f>
        <v>0</v>
      </c>
      <c r="EZ84" s="12">
        <f>'BMW - Workings'!FF45</f>
        <v>0</v>
      </c>
      <c r="FA84" s="12">
        <f>'BMW - Workings'!FG45</f>
        <v>0</v>
      </c>
      <c r="FB84" s="12">
        <f>'BMW - Workings'!FH45</f>
        <v>0</v>
      </c>
      <c r="FC84" s="12">
        <f>'BMW - Workings'!FI45</f>
        <v>0</v>
      </c>
      <c r="FD84" s="12">
        <f>'BMW - Workings'!FJ45</f>
        <v>0</v>
      </c>
      <c r="FE84" s="12">
        <f>'BMW - Workings'!FK45</f>
        <v>0</v>
      </c>
      <c r="FF84" s="12">
        <f>'BMW - Workings'!FL45</f>
        <v>0</v>
      </c>
      <c r="FG84" s="12">
        <f>'BMW - Workings'!FM45</f>
        <v>0</v>
      </c>
      <c r="FH84" s="12">
        <f>'BMW - Workings'!FN45</f>
        <v>0</v>
      </c>
      <c r="FI84" s="12">
        <f>'BMW - Workings'!FO45</f>
        <v>0</v>
      </c>
      <c r="FJ84" s="12">
        <f>'BMW - Workings'!FP45</f>
        <v>0</v>
      </c>
      <c r="FK84" s="12">
        <f>'BMW - Workings'!FQ45</f>
        <v>0</v>
      </c>
      <c r="FL84" s="12">
        <f>'BMW - Workings'!FR45</f>
        <v>0</v>
      </c>
      <c r="FM84" s="12">
        <f>'BMW - Workings'!FS45</f>
        <v>0</v>
      </c>
      <c r="FN84" s="12">
        <f>'BMW - Workings'!FT45</f>
        <v>0</v>
      </c>
      <c r="FO84" s="12">
        <f>'BMW - Workings'!FU45</f>
        <v>0</v>
      </c>
      <c r="FP84" s="12">
        <f>'BMW - Workings'!FV45</f>
        <v>0</v>
      </c>
      <c r="FQ84" s="12">
        <f>'BMW - Workings'!FW45</f>
        <v>0</v>
      </c>
      <c r="FR84" s="12">
        <f>'BMW - Workings'!FX45</f>
        <v>0</v>
      </c>
      <c r="FS84" s="12">
        <f>'BMW - Workings'!FY45</f>
        <v>0</v>
      </c>
      <c r="FT84" s="12">
        <f>'BMW - Workings'!FZ45</f>
        <v>0</v>
      </c>
      <c r="FU84" s="12">
        <f>'BMW - Workings'!GA45</f>
        <v>0</v>
      </c>
      <c r="FV84" s="12">
        <f>'BMW - Workings'!GB45</f>
        <v>0</v>
      </c>
      <c r="FW84" s="12">
        <f>'BMW - Workings'!GC45</f>
        <v>0</v>
      </c>
      <c r="FX84" s="12">
        <f>'BMW - Workings'!GD45</f>
        <v>0</v>
      </c>
      <c r="FY84" s="12">
        <f>'BMW - Workings'!GE45</f>
        <v>0</v>
      </c>
      <c r="FZ84" s="12">
        <f>'BMW - Workings'!GF45</f>
        <v>0</v>
      </c>
      <c r="GA84" s="12">
        <f>'BMW - Workings'!GG45</f>
        <v>0</v>
      </c>
      <c r="GB84" s="12">
        <f>'BMW - Workings'!GH45</f>
        <v>0</v>
      </c>
      <c r="GC84" s="12">
        <f>'BMW - Workings'!GI45</f>
        <v>0</v>
      </c>
      <c r="GD84" s="12">
        <f>'BMW - Workings'!GJ45</f>
        <v>0</v>
      </c>
      <c r="GE84" s="12">
        <f>'BMW - Workings'!GK45</f>
        <v>0</v>
      </c>
      <c r="GF84" s="12">
        <f>'BMW - Workings'!GL45</f>
        <v>0</v>
      </c>
      <c r="GG84" s="12">
        <f>'BMW - Workings'!GM45</f>
        <v>0</v>
      </c>
      <c r="GH84" s="12">
        <f>'BMW - Workings'!GN45</f>
        <v>0</v>
      </c>
      <c r="GI84" s="12">
        <f>'BMW - Workings'!GO45</f>
        <v>0</v>
      </c>
      <c r="GJ84" s="12">
        <f>'BMW - Workings'!GP45</f>
        <v>0</v>
      </c>
      <c r="GK84" s="12">
        <f>'BMW - Workings'!GQ45</f>
        <v>0</v>
      </c>
      <c r="GL84" s="12">
        <f>'BMW - Workings'!GR45</f>
        <v>0</v>
      </c>
      <c r="GM84" s="12">
        <f>'BMW - Workings'!GS45</f>
        <v>0</v>
      </c>
      <c r="GN84" s="12">
        <f>'BMW - Workings'!GT45</f>
        <v>0</v>
      </c>
      <c r="GO84" s="12">
        <f>'BMW - Workings'!GU45</f>
        <v>0</v>
      </c>
      <c r="GP84" s="12">
        <f>'BMW - Workings'!GV45</f>
        <v>0</v>
      </c>
      <c r="GQ84" s="12">
        <f>'BMW - Workings'!GW45</f>
        <v>0</v>
      </c>
      <c r="GR84" s="12">
        <f>'BMW - Workings'!GX45</f>
        <v>0</v>
      </c>
      <c r="GS84" s="12">
        <f>'BMW - Workings'!GY45</f>
        <v>0</v>
      </c>
      <c r="GT84" s="12">
        <f>'BMW - Workings'!GZ45</f>
        <v>0</v>
      </c>
      <c r="GU84" s="12">
        <f>'BMW - Workings'!HA45</f>
        <v>0</v>
      </c>
      <c r="GV84" s="12">
        <f>'BMW - Workings'!HB45</f>
        <v>0</v>
      </c>
      <c r="GW84" s="12">
        <f>'BMW - Workings'!HC45</f>
        <v>0</v>
      </c>
      <c r="GX84" s="12">
        <f>'BMW - Workings'!HD45</f>
        <v>0</v>
      </c>
      <c r="GY84" s="12">
        <f>'BMW - Workings'!HE45</f>
        <v>0</v>
      </c>
      <c r="GZ84" s="12">
        <f>'BMW - Workings'!HF45</f>
        <v>0</v>
      </c>
      <c r="HA84" s="12">
        <f>'BMW - Workings'!HG45</f>
        <v>0</v>
      </c>
      <c r="HB84" s="12">
        <f>'BMW - Workings'!HH45</f>
        <v>0</v>
      </c>
      <c r="HC84" s="12">
        <f>'BMW - Workings'!HI45</f>
        <v>0</v>
      </c>
      <c r="HD84" s="12">
        <f>'BMW - Workings'!HJ45</f>
        <v>0</v>
      </c>
      <c r="HE84" s="12">
        <f>'BMW - Workings'!HK45</f>
        <v>0</v>
      </c>
      <c r="HF84" s="12">
        <f>'BMW - Workings'!HL45</f>
        <v>0</v>
      </c>
      <c r="HG84" s="12">
        <f>'BMW - Workings'!HM45</f>
        <v>0</v>
      </c>
      <c r="HH84" s="12">
        <f>'BMW - Workings'!HN45</f>
        <v>0</v>
      </c>
      <c r="HI84" s="12">
        <f>'BMW - Workings'!HO45</f>
        <v>0</v>
      </c>
      <c r="HJ84" s="12">
        <f>'BMW - Workings'!HP45</f>
        <v>0</v>
      </c>
      <c r="HK84" s="12">
        <f>'BMW - Workings'!HQ45</f>
        <v>0</v>
      </c>
      <c r="HL84" s="12">
        <f>'BMW - Workings'!HR45</f>
        <v>0</v>
      </c>
      <c r="HM84" s="12">
        <f>'BMW - Workings'!HS45</f>
        <v>0</v>
      </c>
      <c r="HN84" s="12">
        <f>'BMW - Workings'!HT45</f>
        <v>0</v>
      </c>
      <c r="HO84" s="12">
        <f>'BMW - Workings'!HU45</f>
        <v>0</v>
      </c>
      <c r="HP84" s="12">
        <f>'BMW - Workings'!HV45</f>
        <v>0</v>
      </c>
      <c r="HQ84" s="12">
        <f>'BMW - Workings'!HW45</f>
        <v>0</v>
      </c>
      <c r="HR84" s="12">
        <f>'BMW - Workings'!HX45</f>
        <v>0</v>
      </c>
      <c r="HS84" s="12">
        <f>'BMW - Workings'!HY45</f>
        <v>0</v>
      </c>
      <c r="HT84" s="12">
        <f>'BMW - Workings'!HZ45</f>
        <v>0</v>
      </c>
      <c r="HU84" s="12">
        <f>'BMW - Workings'!IA45</f>
        <v>0</v>
      </c>
      <c r="HV84" s="12">
        <f>'BMW - Workings'!IB45</f>
        <v>0</v>
      </c>
      <c r="HW84" s="12">
        <f>'BMW - Workings'!IC45</f>
        <v>0</v>
      </c>
      <c r="HX84" s="12">
        <f>'BMW - Workings'!ID45</f>
        <v>0</v>
      </c>
      <c r="HY84" s="12">
        <f>'BMW - Workings'!IE45</f>
        <v>0</v>
      </c>
      <c r="HZ84" s="12">
        <f>'BMW - Workings'!IF45</f>
        <v>0</v>
      </c>
      <c r="IA84" s="12">
        <f>'BMW - Workings'!IG45</f>
        <v>0</v>
      </c>
      <c r="IB84" s="12">
        <f>'BMW - Workings'!IH45</f>
        <v>0</v>
      </c>
      <c r="IC84" s="12">
        <f>'BMW - Workings'!II45</f>
        <v>0</v>
      </c>
      <c r="ID84" s="12">
        <f>'BMW - Workings'!IJ45</f>
        <v>0</v>
      </c>
      <c r="IE84" s="12">
        <f>'BMW - Workings'!IK45</f>
        <v>0</v>
      </c>
      <c r="IF84" s="12">
        <f>'BMW - Workings'!IL45</f>
        <v>0</v>
      </c>
      <c r="IG84" s="12">
        <f>'BMW - Workings'!IM45</f>
        <v>0</v>
      </c>
      <c r="IH84" s="12">
        <f>'BMW - Workings'!IN45</f>
        <v>0</v>
      </c>
      <c r="II84" s="12">
        <f>'BMW - Workings'!IO45</f>
        <v>0</v>
      </c>
      <c r="IJ84" s="12">
        <f>'BMW - Workings'!IP45</f>
        <v>0</v>
      </c>
      <c r="IK84" s="12">
        <f>'BMW - Workings'!IQ45</f>
        <v>0</v>
      </c>
      <c r="IL84" s="12">
        <f>'BMW - Workings'!IR45</f>
        <v>0</v>
      </c>
      <c r="IM84" s="12">
        <f>'BMW - Workings'!IS45</f>
        <v>0</v>
      </c>
      <c r="IN84" s="12">
        <f>'BMW - Workings'!IT45</f>
        <v>0</v>
      </c>
      <c r="IO84" s="12">
        <f>'BMW - Workings'!IU45</f>
        <v>0</v>
      </c>
      <c r="IP84" s="12" t="e">
        <f>'BMW - Workings'!#REF!</f>
        <v>#REF!</v>
      </c>
      <c r="IQ84" s="12" t="e">
        <f>'BMW - Workings'!#REF!</f>
        <v>#REF!</v>
      </c>
      <c r="IR84" s="12" t="e">
        <f>'BMW - Workings'!#REF!</f>
        <v>#REF!</v>
      </c>
    </row>
    <row r="85" spans="1:252" ht="34.700000000000003" customHeight="1" x14ac:dyDescent="0.25">
      <c r="A85" s="17" t="s">
        <v>283</v>
      </c>
      <c r="B85" s="31"/>
      <c r="C85" s="27"/>
      <c r="D85" s="27"/>
      <c r="E85" s="27"/>
      <c r="F85" s="27"/>
      <c r="G85" s="27"/>
      <c r="H85" s="24"/>
      <c r="I85" s="24"/>
      <c r="J85" s="24"/>
      <c r="K85" s="12" t="str">
        <f>'BMW - Workings'!P52</f>
        <v>Check Error</v>
      </c>
      <c r="L85" s="12">
        <f>'BMW - Workings'!R52</f>
        <v>0</v>
      </c>
      <c r="M85" s="12">
        <f>'BMW - Workings'!S52</f>
        <v>0</v>
      </c>
      <c r="N85" s="12">
        <f>'BMW - Workings'!T52</f>
        <v>0</v>
      </c>
      <c r="O85" s="12">
        <f>'BMW - Workings'!U52</f>
        <v>0</v>
      </c>
      <c r="P85" s="12">
        <f>'BMW - Workings'!V52</f>
        <v>0</v>
      </c>
      <c r="Q85" s="12">
        <f>'BMW - Workings'!W52</f>
        <v>0</v>
      </c>
      <c r="R85" s="12">
        <f>'BMW - Workings'!X52</f>
        <v>0</v>
      </c>
      <c r="S85" s="12">
        <f>'BMW - Workings'!Y52</f>
        <v>0</v>
      </c>
      <c r="T85" s="12">
        <f>'BMW - Workings'!Z52</f>
        <v>0</v>
      </c>
      <c r="U85" s="12">
        <f>'BMW - Workings'!AA52</f>
        <v>0</v>
      </c>
      <c r="V85" s="12">
        <f>'BMW - Workings'!AB52</f>
        <v>0</v>
      </c>
      <c r="W85" s="12">
        <f>'BMW - Workings'!AC52</f>
        <v>0</v>
      </c>
      <c r="X85" s="12">
        <f>'BMW - Workings'!AD52</f>
        <v>0</v>
      </c>
      <c r="Y85" s="12">
        <f>'BMW - Workings'!AE52</f>
        <v>0</v>
      </c>
      <c r="Z85" s="12">
        <f>'BMW - Workings'!AF52</f>
        <v>0</v>
      </c>
      <c r="AA85" s="12">
        <f>'BMW - Workings'!AG52</f>
        <v>0</v>
      </c>
      <c r="AB85" s="12">
        <f>'BMW - Workings'!AH52</f>
        <v>0</v>
      </c>
      <c r="AC85" s="12">
        <f>'BMW - Workings'!AI52</f>
        <v>0</v>
      </c>
      <c r="AD85" s="12">
        <f>'BMW - Workings'!AJ52</f>
        <v>0</v>
      </c>
      <c r="AE85" s="12">
        <f>'BMW - Workings'!AK52</f>
        <v>0</v>
      </c>
      <c r="AF85" s="12">
        <f>'BMW - Workings'!AL52</f>
        <v>0</v>
      </c>
      <c r="AG85" s="12">
        <f>'BMW - Workings'!AM52</f>
        <v>0</v>
      </c>
      <c r="AH85" s="12">
        <f>'BMW - Workings'!AN52</f>
        <v>0</v>
      </c>
      <c r="AI85" s="12">
        <f>'BMW - Workings'!AO52</f>
        <v>0</v>
      </c>
      <c r="AJ85" s="12">
        <f>'BMW - Workings'!AP52</f>
        <v>0</v>
      </c>
      <c r="AK85" s="12">
        <f>'BMW - Workings'!AQ52</f>
        <v>0</v>
      </c>
      <c r="AL85" s="12">
        <f>'BMW - Workings'!AR52</f>
        <v>0</v>
      </c>
      <c r="AM85" s="12">
        <f>'BMW - Workings'!AS52</f>
        <v>0</v>
      </c>
      <c r="AN85" s="12">
        <f>'BMW - Workings'!AT52</f>
        <v>0</v>
      </c>
      <c r="AO85" s="12">
        <f>'BMW - Workings'!AU52</f>
        <v>0</v>
      </c>
      <c r="AP85" s="12">
        <f>'BMW - Workings'!AV52</f>
        <v>0</v>
      </c>
      <c r="AQ85" s="12">
        <f>'BMW - Workings'!AW52</f>
        <v>0</v>
      </c>
      <c r="AR85" s="12">
        <f>'BMW - Workings'!AX52</f>
        <v>0</v>
      </c>
      <c r="AS85" s="12">
        <f>'BMW - Workings'!AY52</f>
        <v>0</v>
      </c>
      <c r="AT85" s="12">
        <f>'BMW - Workings'!AZ52</f>
        <v>0</v>
      </c>
      <c r="AU85" s="12">
        <f>'BMW - Workings'!BA52</f>
        <v>0</v>
      </c>
      <c r="AV85" s="12">
        <f>'BMW - Workings'!BB52</f>
        <v>0</v>
      </c>
      <c r="AW85" s="12">
        <f>'BMW - Workings'!BC52</f>
        <v>0</v>
      </c>
      <c r="AX85" s="12">
        <f>'BMW - Workings'!BD52</f>
        <v>0</v>
      </c>
      <c r="AY85" s="12">
        <f>'BMW - Workings'!BE52</f>
        <v>0</v>
      </c>
      <c r="AZ85" s="12">
        <f>'BMW - Workings'!BF52</f>
        <v>0</v>
      </c>
      <c r="BA85" s="12">
        <f>'BMW - Workings'!BG52</f>
        <v>0</v>
      </c>
      <c r="BB85" s="12">
        <f>'BMW - Workings'!BH52</f>
        <v>0</v>
      </c>
      <c r="BC85" s="12">
        <f>'BMW - Workings'!BI52</f>
        <v>0</v>
      </c>
      <c r="BD85" s="12">
        <f>'BMW - Workings'!BJ52</f>
        <v>0</v>
      </c>
      <c r="BE85" s="12">
        <f>'BMW - Workings'!BK52</f>
        <v>0</v>
      </c>
      <c r="BF85" s="12">
        <f>'BMW - Workings'!BL52</f>
        <v>0</v>
      </c>
      <c r="BG85" s="12">
        <f>'BMW - Workings'!BM52</f>
        <v>0</v>
      </c>
      <c r="BH85" s="12">
        <f>'BMW - Workings'!BN52</f>
        <v>0</v>
      </c>
      <c r="BI85" s="12">
        <f>'BMW - Workings'!BO52</f>
        <v>0</v>
      </c>
      <c r="BJ85" s="12">
        <f>'BMW - Workings'!BP52</f>
        <v>0</v>
      </c>
      <c r="BK85" s="12">
        <f>'BMW - Workings'!BQ52</f>
        <v>0</v>
      </c>
      <c r="BL85" s="12">
        <f>'BMW - Workings'!BR52</f>
        <v>0</v>
      </c>
      <c r="BM85" s="12">
        <f>'BMW - Workings'!BS52</f>
        <v>0</v>
      </c>
      <c r="BN85" s="12">
        <f>'BMW - Workings'!BT52</f>
        <v>0</v>
      </c>
      <c r="BO85" s="12">
        <f>'BMW - Workings'!BU52</f>
        <v>0</v>
      </c>
      <c r="BP85" s="12">
        <f>'BMW - Workings'!BV52</f>
        <v>0</v>
      </c>
      <c r="BQ85" s="12">
        <f>'BMW - Workings'!BW52</f>
        <v>0</v>
      </c>
      <c r="BR85" s="12">
        <f>'BMW - Workings'!BX52</f>
        <v>0</v>
      </c>
      <c r="BS85" s="12">
        <f>'BMW - Workings'!BY52</f>
        <v>0</v>
      </c>
      <c r="BT85" s="12">
        <f>'BMW - Workings'!BZ52</f>
        <v>0</v>
      </c>
      <c r="BU85" s="12">
        <f>'BMW - Workings'!CA52</f>
        <v>0</v>
      </c>
      <c r="BV85" s="12">
        <f>'BMW - Workings'!CB52</f>
        <v>0</v>
      </c>
      <c r="BW85" s="12">
        <f>'BMW - Workings'!CC52</f>
        <v>0</v>
      </c>
      <c r="BX85" s="12">
        <f>'BMW - Workings'!CD52</f>
        <v>0</v>
      </c>
      <c r="BY85" s="12">
        <f>'BMW - Workings'!CE52</f>
        <v>0</v>
      </c>
      <c r="BZ85" s="12">
        <f>'BMW - Workings'!CF52</f>
        <v>0</v>
      </c>
      <c r="CA85" s="12">
        <f>'BMW - Workings'!CG52</f>
        <v>0</v>
      </c>
      <c r="CB85" s="12">
        <f>'BMW - Workings'!CH52</f>
        <v>0</v>
      </c>
      <c r="CC85" s="12">
        <f>'BMW - Workings'!CI52</f>
        <v>0</v>
      </c>
      <c r="CD85" s="12">
        <f>'BMW - Workings'!CJ52</f>
        <v>0</v>
      </c>
      <c r="CE85" s="12">
        <f>'BMW - Workings'!CK52</f>
        <v>0</v>
      </c>
      <c r="CF85" s="12">
        <f>'BMW - Workings'!CL52</f>
        <v>0</v>
      </c>
      <c r="CG85" s="12">
        <f>'BMW - Workings'!CM52</f>
        <v>0</v>
      </c>
      <c r="CH85" s="12">
        <f>'BMW - Workings'!CN52</f>
        <v>0</v>
      </c>
      <c r="CI85" s="12">
        <f>'BMW - Workings'!CO52</f>
        <v>0</v>
      </c>
      <c r="CJ85" s="12">
        <f>'BMW - Workings'!CP52</f>
        <v>0</v>
      </c>
      <c r="CK85" s="12">
        <f>'BMW - Workings'!CQ52</f>
        <v>0</v>
      </c>
      <c r="CL85" s="12">
        <f>'BMW - Workings'!CR52</f>
        <v>0</v>
      </c>
      <c r="CM85" s="12">
        <f>'BMW - Workings'!CS52</f>
        <v>0</v>
      </c>
      <c r="CN85" s="12">
        <f>'BMW - Workings'!CT52</f>
        <v>0</v>
      </c>
      <c r="CO85" s="12">
        <f>'BMW - Workings'!CU52</f>
        <v>0</v>
      </c>
      <c r="CP85" s="12">
        <f>'BMW - Workings'!CV52</f>
        <v>0</v>
      </c>
      <c r="CQ85" s="12">
        <f>'BMW - Workings'!CW52</f>
        <v>0</v>
      </c>
      <c r="CR85" s="12">
        <f>'BMW - Workings'!CX52</f>
        <v>0</v>
      </c>
      <c r="CS85" s="12">
        <f>'BMW - Workings'!CY52</f>
        <v>0</v>
      </c>
      <c r="CT85" s="12">
        <f>'BMW - Workings'!CZ52</f>
        <v>0</v>
      </c>
      <c r="CU85" s="12">
        <f>'BMW - Workings'!DA52</f>
        <v>0</v>
      </c>
      <c r="CV85" s="12">
        <f>'BMW - Workings'!DB52</f>
        <v>0</v>
      </c>
      <c r="CW85" s="12">
        <f>'BMW - Workings'!DC52</f>
        <v>0</v>
      </c>
      <c r="CX85" s="12">
        <f>'BMW - Workings'!DD52</f>
        <v>0</v>
      </c>
      <c r="CY85" s="12">
        <f>'BMW - Workings'!DE52</f>
        <v>0</v>
      </c>
      <c r="CZ85" s="12">
        <f>'BMW - Workings'!DF52</f>
        <v>0</v>
      </c>
      <c r="DA85" s="12">
        <f>'BMW - Workings'!DG52</f>
        <v>0</v>
      </c>
      <c r="DB85" s="12">
        <f>'BMW - Workings'!DH52</f>
        <v>0</v>
      </c>
      <c r="DC85" s="12">
        <f>'BMW - Workings'!DI52</f>
        <v>0</v>
      </c>
      <c r="DD85" s="12">
        <f>'BMW - Workings'!DJ52</f>
        <v>0</v>
      </c>
      <c r="DE85" s="12">
        <f>'BMW - Workings'!DK52</f>
        <v>0</v>
      </c>
      <c r="DF85" s="12">
        <f>'BMW - Workings'!DL52</f>
        <v>0</v>
      </c>
      <c r="DG85" s="12">
        <f>'BMW - Workings'!DM52</f>
        <v>0</v>
      </c>
      <c r="DH85" s="12">
        <f>'BMW - Workings'!DN52</f>
        <v>0</v>
      </c>
      <c r="DI85" s="12">
        <f>'BMW - Workings'!DO52</f>
        <v>0</v>
      </c>
      <c r="DJ85" s="12">
        <f>'BMW - Workings'!DP52</f>
        <v>0</v>
      </c>
      <c r="DK85" s="12">
        <f>'BMW - Workings'!DQ52</f>
        <v>0</v>
      </c>
      <c r="DL85" s="12">
        <f>'BMW - Workings'!DR52</f>
        <v>0</v>
      </c>
      <c r="DM85" s="12">
        <f>'BMW - Workings'!DS52</f>
        <v>0</v>
      </c>
      <c r="DN85" s="12">
        <f>'BMW - Workings'!DT52</f>
        <v>0</v>
      </c>
      <c r="DO85" s="12">
        <f>'BMW - Workings'!DU52</f>
        <v>0</v>
      </c>
      <c r="DP85" s="12">
        <f>'BMW - Workings'!DV52</f>
        <v>0</v>
      </c>
      <c r="DQ85" s="12">
        <f>'BMW - Workings'!DW52</f>
        <v>0</v>
      </c>
      <c r="DR85" s="12">
        <f>'BMW - Workings'!DX52</f>
        <v>0</v>
      </c>
      <c r="DS85" s="12">
        <f>'BMW - Workings'!DY52</f>
        <v>0</v>
      </c>
      <c r="DT85" s="12">
        <f>'BMW - Workings'!DZ52</f>
        <v>0</v>
      </c>
      <c r="DU85" s="12">
        <f>'BMW - Workings'!EA52</f>
        <v>0</v>
      </c>
      <c r="DV85" s="12">
        <f>'BMW - Workings'!EB52</f>
        <v>0</v>
      </c>
      <c r="DW85" s="12">
        <f>'BMW - Workings'!EC52</f>
        <v>0</v>
      </c>
      <c r="DX85" s="12">
        <f>'BMW - Workings'!ED52</f>
        <v>0</v>
      </c>
      <c r="DY85" s="12">
        <f>'BMW - Workings'!EE52</f>
        <v>0</v>
      </c>
      <c r="DZ85" s="12">
        <f>'BMW - Workings'!EF52</f>
        <v>0</v>
      </c>
      <c r="EA85" s="12">
        <f>'BMW - Workings'!EG52</f>
        <v>0</v>
      </c>
      <c r="EB85" s="12">
        <f>'BMW - Workings'!EH52</f>
        <v>0</v>
      </c>
      <c r="EC85" s="12">
        <f>'BMW - Workings'!EI52</f>
        <v>0</v>
      </c>
      <c r="ED85" s="12">
        <f>'BMW - Workings'!EJ52</f>
        <v>0</v>
      </c>
      <c r="EE85" s="12">
        <f>'BMW - Workings'!EK52</f>
        <v>0</v>
      </c>
      <c r="EF85" s="12">
        <f>'BMW - Workings'!EL52</f>
        <v>0</v>
      </c>
      <c r="EG85" s="12">
        <f>'BMW - Workings'!EM52</f>
        <v>0</v>
      </c>
      <c r="EH85" s="12">
        <f>'BMW - Workings'!EN52</f>
        <v>0</v>
      </c>
      <c r="EI85" s="12">
        <f>'BMW - Workings'!EO52</f>
        <v>0</v>
      </c>
      <c r="EJ85" s="12">
        <f>'BMW - Workings'!EP52</f>
        <v>0</v>
      </c>
      <c r="EK85" s="12">
        <f>'BMW - Workings'!EQ52</f>
        <v>0</v>
      </c>
      <c r="EL85" s="12">
        <f>'BMW - Workings'!ER52</f>
        <v>0</v>
      </c>
      <c r="EM85" s="12">
        <f>'BMW - Workings'!ES52</f>
        <v>0</v>
      </c>
      <c r="EN85" s="12">
        <f>'BMW - Workings'!ET52</f>
        <v>0</v>
      </c>
      <c r="EO85" s="12">
        <f>'BMW - Workings'!EU52</f>
        <v>0</v>
      </c>
      <c r="EP85" s="12">
        <f>'BMW - Workings'!EV52</f>
        <v>0</v>
      </c>
      <c r="EQ85" s="12">
        <f>'BMW - Workings'!EW52</f>
        <v>0</v>
      </c>
      <c r="ER85" s="12">
        <f>'BMW - Workings'!EX52</f>
        <v>0</v>
      </c>
      <c r="ES85" s="12">
        <f>'BMW - Workings'!EY52</f>
        <v>0</v>
      </c>
      <c r="ET85" s="12">
        <f>'BMW - Workings'!EZ52</f>
        <v>0</v>
      </c>
      <c r="EU85" s="12">
        <f>'BMW - Workings'!FA52</f>
        <v>0</v>
      </c>
      <c r="EV85" s="12">
        <f>'BMW - Workings'!FB52</f>
        <v>0</v>
      </c>
      <c r="EW85" s="12">
        <f>'BMW - Workings'!FC52</f>
        <v>0</v>
      </c>
      <c r="EX85" s="12">
        <f>'BMW - Workings'!FD52</f>
        <v>0</v>
      </c>
      <c r="EY85" s="12">
        <f>'BMW - Workings'!FE52</f>
        <v>0</v>
      </c>
      <c r="EZ85" s="12">
        <f>'BMW - Workings'!FF52</f>
        <v>0</v>
      </c>
      <c r="FA85" s="12">
        <f>'BMW - Workings'!FG52</f>
        <v>0</v>
      </c>
      <c r="FB85" s="12">
        <f>'BMW - Workings'!FH52</f>
        <v>0</v>
      </c>
      <c r="FC85" s="12">
        <f>'BMW - Workings'!FI52</f>
        <v>0</v>
      </c>
      <c r="FD85" s="12">
        <f>'BMW - Workings'!FJ52</f>
        <v>0</v>
      </c>
      <c r="FE85" s="12">
        <f>'BMW - Workings'!FK52</f>
        <v>0</v>
      </c>
      <c r="FF85" s="12">
        <f>'BMW - Workings'!FL52</f>
        <v>0</v>
      </c>
      <c r="FG85" s="12">
        <f>'BMW - Workings'!FM52</f>
        <v>0</v>
      </c>
      <c r="FH85" s="12">
        <f>'BMW - Workings'!FN52</f>
        <v>0</v>
      </c>
      <c r="FI85" s="12">
        <f>'BMW - Workings'!FO52</f>
        <v>0</v>
      </c>
      <c r="FJ85" s="12">
        <f>'BMW - Workings'!FP52</f>
        <v>0</v>
      </c>
      <c r="FK85" s="12">
        <f>'BMW - Workings'!FQ52</f>
        <v>0</v>
      </c>
      <c r="FL85" s="12">
        <f>'BMW - Workings'!FR52</f>
        <v>0</v>
      </c>
      <c r="FM85" s="12">
        <f>'BMW - Workings'!FS52</f>
        <v>0</v>
      </c>
      <c r="FN85" s="12">
        <f>'BMW - Workings'!FT52</f>
        <v>0</v>
      </c>
      <c r="FO85" s="12">
        <f>'BMW - Workings'!FU52</f>
        <v>0</v>
      </c>
      <c r="FP85" s="12">
        <f>'BMW - Workings'!FV52</f>
        <v>0</v>
      </c>
      <c r="FQ85" s="12">
        <f>'BMW - Workings'!FW52</f>
        <v>0</v>
      </c>
      <c r="FR85" s="12">
        <f>'BMW - Workings'!FX52</f>
        <v>0</v>
      </c>
      <c r="FS85" s="12">
        <f>'BMW - Workings'!FY52</f>
        <v>0</v>
      </c>
      <c r="FT85" s="12">
        <f>'BMW - Workings'!FZ52</f>
        <v>0</v>
      </c>
      <c r="FU85" s="12">
        <f>'BMW - Workings'!GA52</f>
        <v>0</v>
      </c>
      <c r="FV85" s="12">
        <f>'BMW - Workings'!GB52</f>
        <v>0</v>
      </c>
      <c r="FW85" s="12">
        <f>'BMW - Workings'!GC52</f>
        <v>0</v>
      </c>
      <c r="FX85" s="12">
        <f>'BMW - Workings'!GD52</f>
        <v>0</v>
      </c>
      <c r="FY85" s="12">
        <f>'BMW - Workings'!GE52</f>
        <v>0</v>
      </c>
      <c r="FZ85" s="12">
        <f>'BMW - Workings'!GF52</f>
        <v>0</v>
      </c>
      <c r="GA85" s="12">
        <f>'BMW - Workings'!GG52</f>
        <v>0</v>
      </c>
      <c r="GB85" s="12">
        <f>'BMW - Workings'!GH52</f>
        <v>0</v>
      </c>
      <c r="GC85" s="12">
        <f>'BMW - Workings'!GI52</f>
        <v>0</v>
      </c>
      <c r="GD85" s="12">
        <f>'BMW - Workings'!GJ52</f>
        <v>0</v>
      </c>
      <c r="GE85" s="12">
        <f>'BMW - Workings'!GK52</f>
        <v>0</v>
      </c>
      <c r="GF85" s="12">
        <f>'BMW - Workings'!GL52</f>
        <v>0</v>
      </c>
      <c r="GG85" s="12">
        <f>'BMW - Workings'!GM52</f>
        <v>0</v>
      </c>
      <c r="GH85" s="12">
        <f>'BMW - Workings'!GN52</f>
        <v>0</v>
      </c>
      <c r="GI85" s="12">
        <f>'BMW - Workings'!GO52</f>
        <v>0</v>
      </c>
      <c r="GJ85" s="12">
        <f>'BMW - Workings'!GP52</f>
        <v>0</v>
      </c>
      <c r="GK85" s="12">
        <f>'BMW - Workings'!GQ52</f>
        <v>0</v>
      </c>
      <c r="GL85" s="12">
        <f>'BMW - Workings'!GR52</f>
        <v>0</v>
      </c>
      <c r="GM85" s="12">
        <f>'BMW - Workings'!GS52</f>
        <v>0</v>
      </c>
      <c r="GN85" s="12">
        <f>'BMW - Workings'!GT52</f>
        <v>0</v>
      </c>
      <c r="GO85" s="12">
        <f>'BMW - Workings'!GU52</f>
        <v>0</v>
      </c>
      <c r="GP85" s="12">
        <f>'BMW - Workings'!GV52</f>
        <v>0</v>
      </c>
      <c r="GQ85" s="12">
        <f>'BMW - Workings'!GW52</f>
        <v>0</v>
      </c>
      <c r="GR85" s="12">
        <f>'BMW - Workings'!GX52</f>
        <v>0</v>
      </c>
      <c r="GS85" s="12">
        <f>'BMW - Workings'!GY52</f>
        <v>0</v>
      </c>
      <c r="GT85" s="12">
        <f>'BMW - Workings'!GZ52</f>
        <v>0</v>
      </c>
      <c r="GU85" s="12">
        <f>'BMW - Workings'!HA52</f>
        <v>0</v>
      </c>
      <c r="GV85" s="12">
        <f>'BMW - Workings'!HB52</f>
        <v>0</v>
      </c>
      <c r="GW85" s="12">
        <f>'BMW - Workings'!HC52</f>
        <v>0</v>
      </c>
      <c r="GX85" s="12">
        <f>'BMW - Workings'!HD52</f>
        <v>0</v>
      </c>
      <c r="GY85" s="12">
        <f>'BMW - Workings'!HE52</f>
        <v>0</v>
      </c>
      <c r="GZ85" s="12">
        <f>'BMW - Workings'!HF52</f>
        <v>0</v>
      </c>
      <c r="HA85" s="12">
        <f>'BMW - Workings'!HG52</f>
        <v>0</v>
      </c>
      <c r="HB85" s="12">
        <f>'BMW - Workings'!HH52</f>
        <v>0</v>
      </c>
      <c r="HC85" s="12">
        <f>'BMW - Workings'!HI52</f>
        <v>0</v>
      </c>
      <c r="HD85" s="12">
        <f>'BMW - Workings'!HJ52</f>
        <v>0</v>
      </c>
      <c r="HE85" s="12">
        <f>'BMW - Workings'!HK52</f>
        <v>0</v>
      </c>
      <c r="HF85" s="12">
        <f>'BMW - Workings'!HL52</f>
        <v>0</v>
      </c>
      <c r="HG85" s="12">
        <f>'BMW - Workings'!HM52</f>
        <v>0</v>
      </c>
      <c r="HH85" s="12">
        <f>'BMW - Workings'!HN52</f>
        <v>0</v>
      </c>
      <c r="HI85" s="12">
        <f>'BMW - Workings'!HO52</f>
        <v>0</v>
      </c>
      <c r="HJ85" s="12">
        <f>'BMW - Workings'!HP52</f>
        <v>0</v>
      </c>
      <c r="HK85" s="12">
        <f>'BMW - Workings'!HQ52</f>
        <v>0</v>
      </c>
      <c r="HL85" s="12">
        <f>'BMW - Workings'!HR52</f>
        <v>0</v>
      </c>
      <c r="HM85" s="12">
        <f>'BMW - Workings'!HS52</f>
        <v>0</v>
      </c>
      <c r="HN85" s="12">
        <f>'BMW - Workings'!HT52</f>
        <v>0</v>
      </c>
      <c r="HO85" s="12">
        <f>'BMW - Workings'!HU52</f>
        <v>0</v>
      </c>
      <c r="HP85" s="12">
        <f>'BMW - Workings'!HV52</f>
        <v>0</v>
      </c>
      <c r="HQ85" s="12">
        <f>'BMW - Workings'!HW52</f>
        <v>0</v>
      </c>
      <c r="HR85" s="12">
        <f>'BMW - Workings'!HX52</f>
        <v>0</v>
      </c>
      <c r="HS85" s="12">
        <f>'BMW - Workings'!HY52</f>
        <v>0</v>
      </c>
      <c r="HT85" s="12">
        <f>'BMW - Workings'!HZ52</f>
        <v>0</v>
      </c>
      <c r="HU85" s="12">
        <f>'BMW - Workings'!IA52</f>
        <v>0</v>
      </c>
      <c r="HV85" s="12">
        <f>'BMW - Workings'!IB52</f>
        <v>0</v>
      </c>
      <c r="HW85" s="12">
        <f>'BMW - Workings'!IC52</f>
        <v>0</v>
      </c>
      <c r="HX85" s="12">
        <f>'BMW - Workings'!ID52</f>
        <v>0</v>
      </c>
      <c r="HY85" s="12">
        <f>'BMW - Workings'!IE52</f>
        <v>0</v>
      </c>
      <c r="HZ85" s="12">
        <f>'BMW - Workings'!IF52</f>
        <v>0</v>
      </c>
      <c r="IA85" s="12">
        <f>'BMW - Workings'!IG52</f>
        <v>0</v>
      </c>
      <c r="IB85" s="12">
        <f>'BMW - Workings'!IH52</f>
        <v>0</v>
      </c>
      <c r="IC85" s="12">
        <f>'BMW - Workings'!II52</f>
        <v>0</v>
      </c>
      <c r="ID85" s="12">
        <f>'BMW - Workings'!IJ52</f>
        <v>0</v>
      </c>
      <c r="IE85" s="12">
        <f>'BMW - Workings'!IK52</f>
        <v>0</v>
      </c>
      <c r="IF85" s="12">
        <f>'BMW - Workings'!IL52</f>
        <v>0</v>
      </c>
      <c r="IG85" s="12">
        <f>'BMW - Workings'!IM52</f>
        <v>0</v>
      </c>
      <c r="IH85" s="12">
        <f>'BMW - Workings'!IN52</f>
        <v>0</v>
      </c>
      <c r="II85" s="12">
        <f>'BMW - Workings'!IO52</f>
        <v>0</v>
      </c>
      <c r="IJ85" s="12">
        <f>'BMW - Workings'!IP52</f>
        <v>0</v>
      </c>
      <c r="IK85" s="12">
        <f>'BMW - Workings'!IQ52</f>
        <v>0</v>
      </c>
      <c r="IL85" s="12">
        <f>'BMW - Workings'!IR52</f>
        <v>0</v>
      </c>
      <c r="IM85" s="12">
        <f>'BMW - Workings'!IS52</f>
        <v>0</v>
      </c>
      <c r="IN85" s="12">
        <f>'BMW - Workings'!IT52</f>
        <v>0</v>
      </c>
      <c r="IO85" s="12">
        <f>'BMW - Workings'!IU52</f>
        <v>0</v>
      </c>
      <c r="IP85" s="12" t="e">
        <f>'BMW - Workings'!#REF!</f>
        <v>#REF!</v>
      </c>
      <c r="IQ85" s="12" t="e">
        <f>'BMW - Workings'!#REF!</f>
        <v>#REF!</v>
      </c>
      <c r="IR85" s="12" t="e">
        <f>'BMW - Workings'!#REF!</f>
        <v>#REF!</v>
      </c>
    </row>
    <row r="86" spans="1:252" ht="49.15" customHeight="1" x14ac:dyDescent="0.25">
      <c r="A86" s="32" t="str">
        <f>'BMW - Workings'!P55</f>
        <v>Comments</v>
      </c>
      <c r="B86" s="269"/>
      <c r="C86" s="270"/>
      <c r="D86" s="270"/>
      <c r="E86" s="270"/>
      <c r="F86" s="270"/>
      <c r="G86" s="271"/>
      <c r="K86" s="12" t="str">
        <f>'BMW - Workings'!P55</f>
        <v>Comments</v>
      </c>
    </row>
    <row r="87" spans="1:252" x14ac:dyDescent="0.25"/>
    <row r="88" spans="1:252" ht="15" customHeight="1" x14ac:dyDescent="0.25">
      <c r="A88" s="245" t="s">
        <v>8</v>
      </c>
      <c r="B88" s="273" t="s">
        <v>307</v>
      </c>
      <c r="C88" s="274"/>
      <c r="D88" s="275"/>
      <c r="E88" s="246" t="s">
        <v>46</v>
      </c>
      <c r="F88" s="246"/>
      <c r="G88" s="246"/>
    </row>
    <row r="89" spans="1:252" x14ac:dyDescent="0.25">
      <c r="A89" s="245"/>
      <c r="B89" s="276"/>
      <c r="C89" s="277"/>
      <c r="D89" s="278"/>
      <c r="E89" s="268" t="str">
        <f>'BMW - Workings'!J84</f>
        <v>Not Applicable</v>
      </c>
      <c r="F89" s="268"/>
      <c r="G89" s="268"/>
    </row>
    <row r="90" spans="1:252" ht="25.5" x14ac:dyDescent="0.25">
      <c r="A90" s="272" t="s">
        <v>221</v>
      </c>
      <c r="B90" s="44" t="str">
        <f>$B$55</f>
        <v>Unsatisfactory</v>
      </c>
      <c r="C90" s="44" t="str">
        <f>$C$55</f>
        <v>Marginal</v>
      </c>
      <c r="D90" s="44" t="str">
        <f>$D$55</f>
        <v>Good</v>
      </c>
      <c r="E90" s="44" t="str">
        <f>$E$55</f>
        <v>Very Good</v>
      </c>
      <c r="F90" s="44" t="str">
        <f>$F$55</f>
        <v>Excellent</v>
      </c>
      <c r="G90" s="45" t="str">
        <f>$G$55</f>
        <v>N/A</v>
      </c>
    </row>
    <row r="91" spans="1:252" ht="15.75" customHeight="1" x14ac:dyDescent="0.25">
      <c r="A91" s="272"/>
      <c r="B91" s="43">
        <v>1</v>
      </c>
      <c r="C91" s="43">
        <v>2</v>
      </c>
      <c r="D91" s="43">
        <v>3</v>
      </c>
      <c r="E91" s="43">
        <v>4</v>
      </c>
      <c r="F91" s="43">
        <v>5</v>
      </c>
      <c r="G91" s="43">
        <v>0</v>
      </c>
    </row>
    <row r="92" spans="1:252" ht="30" customHeight="1" x14ac:dyDescent="0.25">
      <c r="A92" s="17" t="s">
        <v>284</v>
      </c>
      <c r="B92" s="31"/>
      <c r="C92" s="27"/>
      <c r="D92" s="27"/>
      <c r="E92" s="27"/>
      <c r="F92" s="27"/>
      <c r="G92" s="27"/>
      <c r="H92" s="24"/>
      <c r="I92" s="24"/>
      <c r="J92" s="24"/>
      <c r="K92" s="12" t="str">
        <f>'BMW - Workings'!P57</f>
        <v>Check Error</v>
      </c>
    </row>
    <row r="93" spans="1:252" ht="21.75" customHeight="1" x14ac:dyDescent="0.25">
      <c r="A93" s="17" t="s">
        <v>285</v>
      </c>
      <c r="B93" s="31"/>
      <c r="C93" s="27"/>
      <c r="D93" s="27"/>
      <c r="E93" s="27"/>
      <c r="F93" s="27"/>
      <c r="G93" s="27"/>
      <c r="H93" s="24"/>
      <c r="I93" s="24"/>
      <c r="J93" s="24"/>
      <c r="K93" s="12" t="str">
        <f>'BMW - Workings'!P59</f>
        <v>Check Error</v>
      </c>
    </row>
    <row r="94" spans="1:252" ht="41.25" customHeight="1" x14ac:dyDescent="0.25">
      <c r="A94" s="17" t="s">
        <v>286</v>
      </c>
      <c r="B94" s="31"/>
      <c r="C94" s="27"/>
      <c r="D94" s="27"/>
      <c r="E94" s="27"/>
      <c r="F94" s="27"/>
      <c r="G94" s="27"/>
      <c r="H94" s="24"/>
      <c r="I94" s="24"/>
      <c r="J94" s="24"/>
      <c r="K94" s="12" t="str">
        <f>'BMW - Workings'!P61</f>
        <v>Check Error</v>
      </c>
    </row>
    <row r="95" spans="1:252" ht="39.75" customHeight="1" x14ac:dyDescent="0.25">
      <c r="A95" s="17" t="s">
        <v>287</v>
      </c>
      <c r="B95" s="31"/>
      <c r="C95" s="27"/>
      <c r="D95" s="27"/>
      <c r="E95" s="27"/>
      <c r="F95" s="27"/>
      <c r="G95" s="27"/>
      <c r="H95" s="24"/>
      <c r="I95" s="24"/>
      <c r="J95" s="24"/>
      <c r="K95" s="12" t="str">
        <f>'BMW - Workings'!P63</f>
        <v>Check Error</v>
      </c>
    </row>
    <row r="96" spans="1:252" ht="47.25" customHeight="1" x14ac:dyDescent="0.25">
      <c r="A96" s="17" t="s">
        <v>288</v>
      </c>
      <c r="B96" s="31"/>
      <c r="C96" s="27"/>
      <c r="D96" s="27"/>
      <c r="E96" s="27"/>
      <c r="F96" s="27"/>
      <c r="G96" s="27"/>
      <c r="H96" s="24"/>
      <c r="I96" s="24"/>
      <c r="J96" s="24"/>
      <c r="K96" s="12" t="str">
        <f>'BMW - Workings'!P65</f>
        <v>Check Error</v>
      </c>
    </row>
    <row r="97" spans="1:11" ht="49.7" customHeight="1" x14ac:dyDescent="0.25">
      <c r="A97" s="26" t="str">
        <f>'BMW - Workings'!P67</f>
        <v>Comments</v>
      </c>
      <c r="B97" s="269"/>
      <c r="C97" s="270"/>
      <c r="D97" s="270"/>
      <c r="E97" s="270"/>
      <c r="F97" s="270"/>
      <c r="G97" s="271"/>
      <c r="K97" s="12" t="str">
        <f>'BMW - Workings'!P67</f>
        <v>Comments</v>
      </c>
    </row>
    <row r="98" spans="1:11" x14ac:dyDescent="0.25"/>
    <row r="99" spans="1:11" x14ac:dyDescent="0.25"/>
    <row r="100" spans="1:11" ht="19.5" customHeight="1" x14ac:dyDescent="0.25">
      <c r="A100" s="272" t="s">
        <v>222</v>
      </c>
      <c r="B100" s="42" t="str">
        <f>$B$55</f>
        <v>Unsatisfactory</v>
      </c>
      <c r="C100" s="42" t="str">
        <f>$C$55</f>
        <v>Marginal</v>
      </c>
      <c r="D100" s="42" t="str">
        <f>$D$55</f>
        <v>Good</v>
      </c>
      <c r="E100" s="42" t="str">
        <f>$E$55</f>
        <v>Very Good</v>
      </c>
      <c r="F100" s="42" t="str">
        <f>$F$55</f>
        <v>Excellent</v>
      </c>
      <c r="G100" s="42" t="str">
        <f>$G$55</f>
        <v>N/A</v>
      </c>
    </row>
    <row r="101" spans="1:11" ht="40.5" customHeight="1" x14ac:dyDescent="0.25">
      <c r="A101" s="272"/>
      <c r="B101" s="43">
        <v>1</v>
      </c>
      <c r="C101" s="43">
        <v>2</v>
      </c>
      <c r="D101" s="43">
        <v>3</v>
      </c>
      <c r="E101" s="43">
        <v>4</v>
      </c>
      <c r="F101" s="43">
        <v>5</v>
      </c>
      <c r="G101" s="43">
        <v>0</v>
      </c>
    </row>
    <row r="102" spans="1:11" ht="36.75" customHeight="1" x14ac:dyDescent="0.25">
      <c r="A102" s="17" t="s">
        <v>289</v>
      </c>
      <c r="B102" s="33"/>
      <c r="C102" s="34"/>
      <c r="D102" s="34"/>
      <c r="E102" s="34"/>
      <c r="F102" s="34"/>
      <c r="G102" s="34"/>
      <c r="H102" s="24"/>
      <c r="I102" s="24"/>
      <c r="J102" s="24"/>
      <c r="K102" s="12" t="str">
        <f>'BMW - Workings'!P69</f>
        <v>Check Error</v>
      </c>
    </row>
    <row r="103" spans="1:11" ht="23.25" customHeight="1" x14ac:dyDescent="0.25">
      <c r="A103" s="17" t="s">
        <v>258</v>
      </c>
      <c r="B103" s="33"/>
      <c r="C103" s="34"/>
      <c r="D103" s="34"/>
      <c r="E103" s="34"/>
      <c r="F103" s="34"/>
      <c r="G103" s="34"/>
      <c r="H103" s="24"/>
      <c r="I103" s="24"/>
      <c r="J103" s="24"/>
      <c r="K103" s="12" t="str">
        <f>'BMW - Workings'!P71</f>
        <v>Check Error</v>
      </c>
    </row>
    <row r="104" spans="1:11" ht="23.25" customHeight="1" x14ac:dyDescent="0.25">
      <c r="A104" s="17" t="s">
        <v>259</v>
      </c>
      <c r="B104" s="33"/>
      <c r="C104" s="34"/>
      <c r="D104" s="34"/>
      <c r="E104" s="34"/>
      <c r="F104" s="34"/>
      <c r="G104" s="34"/>
      <c r="H104" s="24"/>
      <c r="I104" s="24"/>
      <c r="J104" s="24"/>
      <c r="K104" s="12" t="str">
        <f>'BMW - Workings'!P73</f>
        <v>Check Error</v>
      </c>
    </row>
    <row r="105" spans="1:11" ht="23.25" customHeight="1" x14ac:dyDescent="0.25">
      <c r="A105" s="17" t="s">
        <v>260</v>
      </c>
      <c r="B105" s="33"/>
      <c r="C105" s="34"/>
      <c r="D105" s="34"/>
      <c r="E105" s="34"/>
      <c r="F105" s="34"/>
      <c r="G105" s="34"/>
      <c r="H105" s="24"/>
      <c r="I105" s="24"/>
      <c r="J105" s="24"/>
      <c r="K105" s="12" t="str">
        <f>'BMW - Workings'!P75</f>
        <v>Check Error</v>
      </c>
    </row>
    <row r="106" spans="1:11" ht="31.5" customHeight="1" x14ac:dyDescent="0.25">
      <c r="A106" s="17" t="s">
        <v>261</v>
      </c>
      <c r="B106" s="33"/>
      <c r="C106" s="34"/>
      <c r="D106" s="34"/>
      <c r="E106" s="34"/>
      <c r="F106" s="34"/>
      <c r="G106" s="34"/>
      <c r="H106" s="24"/>
      <c r="I106" s="24"/>
      <c r="J106" s="24"/>
      <c r="K106" s="12" t="str">
        <f>'BMW - Workings'!P77</f>
        <v>Check Error</v>
      </c>
    </row>
    <row r="107" spans="1:11" ht="31.5" customHeight="1" x14ac:dyDescent="0.25">
      <c r="A107" s="17" t="s">
        <v>262</v>
      </c>
      <c r="B107" s="33"/>
      <c r="C107" s="34"/>
      <c r="D107" s="34"/>
      <c r="E107" s="34"/>
      <c r="F107" s="34"/>
      <c r="G107" s="34"/>
      <c r="H107" s="24"/>
      <c r="I107" s="24"/>
      <c r="J107" s="24"/>
      <c r="K107" s="12" t="str">
        <f>'BMW - Workings'!P79</f>
        <v>Check Error</v>
      </c>
    </row>
    <row r="108" spans="1:11" ht="47.25" customHeight="1" x14ac:dyDescent="0.25">
      <c r="A108" s="17" t="s">
        <v>263</v>
      </c>
      <c r="B108" s="33"/>
      <c r="C108" s="34"/>
      <c r="D108" s="34"/>
      <c r="E108" s="34"/>
      <c r="F108" s="34"/>
      <c r="G108" s="34"/>
      <c r="H108" s="24"/>
      <c r="I108" s="24"/>
      <c r="J108" s="24"/>
      <c r="K108" s="12" t="str">
        <f>'BMW - Workings'!P81</f>
        <v>Check Error</v>
      </c>
    </row>
    <row r="109" spans="1:11" ht="50.25" customHeight="1" x14ac:dyDescent="0.25">
      <c r="A109" s="26" t="str">
        <f>'BMW - Workings'!P83</f>
        <v>Comments</v>
      </c>
      <c r="B109" s="252"/>
      <c r="C109" s="252"/>
      <c r="D109" s="252"/>
      <c r="E109" s="252"/>
      <c r="F109" s="252"/>
      <c r="G109" s="252"/>
    </row>
    <row r="110" spans="1:11" ht="8.4499999999999993" customHeight="1" x14ac:dyDescent="0.25"/>
    <row r="111" spans="1:11" ht="8.4499999999999993" customHeight="1" x14ac:dyDescent="0.25"/>
    <row r="112" spans="1:11" x14ac:dyDescent="0.25">
      <c r="A112" s="245" t="s">
        <v>308</v>
      </c>
      <c r="E112" s="283" t="s">
        <v>46</v>
      </c>
      <c r="F112" s="284"/>
      <c r="G112" s="285"/>
    </row>
    <row r="113" spans="1:11" x14ac:dyDescent="0.25">
      <c r="A113" s="245"/>
      <c r="E113" s="265" t="str">
        <f>'BMW - Workings'!J105</f>
        <v>Not Applicable</v>
      </c>
      <c r="F113" s="266"/>
      <c r="G113" s="267"/>
    </row>
    <row r="114" spans="1:11" ht="19.5" customHeight="1" x14ac:dyDescent="0.25">
      <c r="A114" s="272" t="s">
        <v>47</v>
      </c>
      <c r="B114" s="44" t="str">
        <f>$B$55</f>
        <v>Unsatisfactory</v>
      </c>
      <c r="C114" s="44" t="str">
        <f>$C$55</f>
        <v>Marginal</v>
      </c>
      <c r="D114" s="44" t="str">
        <f>$D$55</f>
        <v>Good</v>
      </c>
      <c r="E114" s="44" t="str">
        <f>$E$55</f>
        <v>Very Good</v>
      </c>
      <c r="F114" s="44" t="str">
        <f>$F$55</f>
        <v>Excellent</v>
      </c>
      <c r="G114" s="44" t="str">
        <f>$G$55</f>
        <v>N/A</v>
      </c>
    </row>
    <row r="115" spans="1:11" x14ac:dyDescent="0.25">
      <c r="A115" s="272"/>
      <c r="B115" s="43">
        <v>1</v>
      </c>
      <c r="C115" s="43">
        <v>2</v>
      </c>
      <c r="D115" s="43">
        <v>3</v>
      </c>
      <c r="E115" s="43">
        <v>4</v>
      </c>
      <c r="F115" s="43">
        <v>5</v>
      </c>
      <c r="G115" s="43">
        <v>0</v>
      </c>
    </row>
    <row r="116" spans="1:11" ht="31.7" customHeight="1" x14ac:dyDescent="0.25">
      <c r="A116" s="17" t="s">
        <v>257</v>
      </c>
      <c r="B116" s="28"/>
      <c r="C116" s="28"/>
      <c r="D116" s="28"/>
      <c r="E116" s="28"/>
      <c r="F116" s="28"/>
      <c r="G116" s="29"/>
      <c r="H116" s="24"/>
      <c r="I116" s="24"/>
      <c r="J116" s="24"/>
      <c r="K116" s="12" t="str">
        <f>'BMW - Workings'!P86</f>
        <v>Check Error</v>
      </c>
    </row>
    <row r="117" spans="1:11" ht="45" x14ac:dyDescent="0.25">
      <c r="A117" s="17" t="s">
        <v>256</v>
      </c>
      <c r="B117" s="28"/>
      <c r="C117" s="28"/>
      <c r="D117" s="28"/>
      <c r="E117" s="28"/>
      <c r="F117" s="28"/>
      <c r="G117" s="29"/>
      <c r="K117" s="12" t="str">
        <f>'BMW - Workings'!P88</f>
        <v>Check Error</v>
      </c>
    </row>
    <row r="118" spans="1:11" ht="60" x14ac:dyDescent="0.25">
      <c r="A118" s="17" t="s">
        <v>255</v>
      </c>
      <c r="B118" s="28"/>
      <c r="C118" s="28"/>
      <c r="D118" s="28"/>
      <c r="E118" s="28"/>
      <c r="F118" s="28"/>
      <c r="G118" s="29"/>
      <c r="K118" s="12" t="str">
        <f>'BMW - Workings'!P90</f>
        <v>Check Error</v>
      </c>
    </row>
    <row r="119" spans="1:11" ht="21.2" customHeight="1" x14ac:dyDescent="0.25">
      <c r="A119" s="17" t="s">
        <v>254</v>
      </c>
      <c r="B119" s="28"/>
      <c r="C119" s="28"/>
      <c r="D119" s="28"/>
      <c r="E119" s="28"/>
      <c r="F119" s="28"/>
      <c r="G119" s="29"/>
      <c r="K119" s="12" t="str">
        <f>'BMW - Workings'!P92</f>
        <v>Check Error</v>
      </c>
    </row>
    <row r="120" spans="1:11" ht="44.25" customHeight="1" x14ac:dyDescent="0.25">
      <c r="A120" s="17" t="s">
        <v>253</v>
      </c>
      <c r="B120" s="28"/>
      <c r="C120" s="28"/>
      <c r="D120" s="28"/>
      <c r="E120" s="28"/>
      <c r="F120" s="28"/>
      <c r="G120" s="29"/>
      <c r="K120" s="12" t="str">
        <f>'BMW - Workings'!P94</f>
        <v>Check Error</v>
      </c>
    </row>
    <row r="121" spans="1:11" ht="75" x14ac:dyDescent="0.25">
      <c r="A121" s="17" t="s">
        <v>252</v>
      </c>
      <c r="B121" s="28"/>
      <c r="C121" s="28"/>
      <c r="D121" s="28"/>
      <c r="E121" s="28"/>
      <c r="F121" s="28"/>
      <c r="G121" s="29"/>
      <c r="K121" s="12" t="str">
        <f>'BMW - Workings'!P96</f>
        <v>Check Error</v>
      </c>
    </row>
    <row r="122" spans="1:11" ht="49.7" customHeight="1" x14ac:dyDescent="0.25">
      <c r="A122" s="26" t="str">
        <f>'BMW - Workings'!P98</f>
        <v>Comments</v>
      </c>
      <c r="B122" s="282"/>
      <c r="C122" s="282"/>
      <c r="D122" s="282"/>
      <c r="E122" s="282"/>
      <c r="F122" s="282"/>
      <c r="G122" s="282"/>
    </row>
    <row r="123" spans="1:11" ht="19.5" customHeight="1" x14ac:dyDescent="0.25">
      <c r="A123" s="279" t="s">
        <v>48</v>
      </c>
      <c r="B123" s="45" t="str">
        <f>$B$55</f>
        <v>Unsatisfactory</v>
      </c>
      <c r="C123" s="45" t="str">
        <f>$C$55</f>
        <v>Marginal</v>
      </c>
      <c r="D123" s="45" t="str">
        <f>$D$55</f>
        <v>Good</v>
      </c>
      <c r="E123" s="45" t="str">
        <f>$E$55</f>
        <v>Very Good</v>
      </c>
      <c r="F123" s="45" t="str">
        <f>$F$55</f>
        <v>Excellent</v>
      </c>
      <c r="G123" s="45" t="str">
        <f>$G$55</f>
        <v>N/A</v>
      </c>
    </row>
    <row r="124" spans="1:11" x14ac:dyDescent="0.25">
      <c r="A124" s="279"/>
      <c r="B124" s="43">
        <v>1</v>
      </c>
      <c r="C124" s="43">
        <v>2</v>
      </c>
      <c r="D124" s="43">
        <v>3</v>
      </c>
      <c r="E124" s="43">
        <v>4</v>
      </c>
      <c r="F124" s="43">
        <v>5</v>
      </c>
      <c r="G124" s="43">
        <v>0</v>
      </c>
    </row>
    <row r="125" spans="1:11" ht="45" x14ac:dyDescent="0.25">
      <c r="A125" s="17" t="s">
        <v>251</v>
      </c>
      <c r="B125" s="28"/>
      <c r="C125" s="28"/>
      <c r="D125" s="28"/>
      <c r="E125" s="28"/>
      <c r="F125" s="28"/>
      <c r="G125" s="29"/>
      <c r="H125" s="24"/>
      <c r="I125" s="24"/>
      <c r="J125" s="24"/>
      <c r="K125" s="12" t="str">
        <f>'BMW - Workings'!P100</f>
        <v>Check Error</v>
      </c>
    </row>
    <row r="126" spans="1:11" ht="78.75" customHeight="1" x14ac:dyDescent="0.25">
      <c r="A126" s="17" t="s">
        <v>250</v>
      </c>
      <c r="B126" s="28"/>
      <c r="C126" s="28"/>
      <c r="D126" s="28"/>
      <c r="E126" s="28"/>
      <c r="F126" s="28"/>
      <c r="G126" s="29"/>
      <c r="K126" s="12" t="str">
        <f>'BMW - Workings'!P102</f>
        <v>Check Error</v>
      </c>
    </row>
    <row r="127" spans="1:11" ht="49.7" customHeight="1" x14ac:dyDescent="0.25">
      <c r="A127" s="26" t="str">
        <f>'BMW - Workings'!P104</f>
        <v>Comments</v>
      </c>
      <c r="B127" s="269"/>
      <c r="C127" s="270"/>
      <c r="D127" s="270"/>
      <c r="E127" s="270"/>
      <c r="F127" s="270"/>
      <c r="G127" s="271"/>
    </row>
    <row r="128" spans="1:11" x14ac:dyDescent="0.25"/>
    <row r="129" spans="1:11" x14ac:dyDescent="0.25"/>
    <row r="130" spans="1:11" x14ac:dyDescent="0.25">
      <c r="A130" s="245" t="s">
        <v>10</v>
      </c>
      <c r="E130" s="246" t="s">
        <v>46</v>
      </c>
      <c r="F130" s="246"/>
      <c r="G130" s="246"/>
    </row>
    <row r="131" spans="1:11" x14ac:dyDescent="0.25">
      <c r="A131" s="245"/>
      <c r="E131" s="265" t="str">
        <f>'BMW - Workings'!J124</f>
        <v>Not Applicable</v>
      </c>
      <c r="F131" s="266"/>
      <c r="G131" s="267"/>
    </row>
    <row r="132" spans="1:11" ht="19.5" customHeight="1" x14ac:dyDescent="0.25">
      <c r="A132" s="272" t="s">
        <v>20</v>
      </c>
      <c r="B132" s="45" t="str">
        <f>$B$55</f>
        <v>Unsatisfactory</v>
      </c>
      <c r="C132" s="45" t="str">
        <f>$C$55</f>
        <v>Marginal</v>
      </c>
      <c r="D132" s="45" t="str">
        <f>$D$55</f>
        <v>Good</v>
      </c>
      <c r="E132" s="45" t="str">
        <f>$E$55</f>
        <v>Very Good</v>
      </c>
      <c r="F132" s="45" t="str">
        <f>$F$55</f>
        <v>Excellent</v>
      </c>
      <c r="G132" s="45" t="str">
        <f>$G$55</f>
        <v>N/A</v>
      </c>
    </row>
    <row r="133" spans="1:11" x14ac:dyDescent="0.25">
      <c r="A133" s="272"/>
      <c r="B133" s="43">
        <v>1</v>
      </c>
      <c r="C133" s="43">
        <v>2</v>
      </c>
      <c r="D133" s="43">
        <v>3</v>
      </c>
      <c r="E133" s="43">
        <v>4</v>
      </c>
      <c r="F133" s="43">
        <v>5</v>
      </c>
      <c r="G133" s="43">
        <v>0</v>
      </c>
    </row>
    <row r="134" spans="1:11" ht="60" x14ac:dyDescent="0.25">
      <c r="A134" s="35" t="s">
        <v>249</v>
      </c>
      <c r="B134" s="50"/>
      <c r="C134" s="49"/>
      <c r="D134" s="49"/>
      <c r="E134" s="49"/>
      <c r="F134" s="49"/>
      <c r="G134" s="49"/>
      <c r="K134" s="12" t="str">
        <f>'BMW - Workings'!P107</f>
        <v>Check Error</v>
      </c>
    </row>
    <row r="135" spans="1:11" ht="32.25" customHeight="1" x14ac:dyDescent="0.25">
      <c r="A135" s="35" t="s">
        <v>248</v>
      </c>
      <c r="B135" s="48"/>
      <c r="C135" s="49"/>
      <c r="D135" s="49"/>
      <c r="E135" s="49"/>
      <c r="F135" s="49"/>
      <c r="G135" s="49"/>
      <c r="K135" s="12" t="str">
        <f>'BMW - Workings'!P109</f>
        <v>Check Error</v>
      </c>
    </row>
    <row r="136" spans="1:11" ht="49.7" customHeight="1" x14ac:dyDescent="0.25">
      <c r="A136" s="26" t="str">
        <f>'BMW - Workings'!P111</f>
        <v>Comments</v>
      </c>
      <c r="B136" s="252"/>
      <c r="C136" s="252"/>
      <c r="D136" s="252"/>
      <c r="E136" s="252"/>
      <c r="F136" s="252"/>
      <c r="G136" s="252"/>
      <c r="K136" s="12" t="str">
        <f>'BMW - Workings'!P110</f>
        <v/>
      </c>
    </row>
    <row r="137" spans="1:11" ht="19.5" customHeight="1" x14ac:dyDescent="0.25">
      <c r="A137" s="281" t="s">
        <v>21</v>
      </c>
      <c r="B137" s="45" t="str">
        <f>$B$55</f>
        <v>Unsatisfactory</v>
      </c>
      <c r="C137" s="45" t="str">
        <f>$C$55</f>
        <v>Marginal</v>
      </c>
      <c r="D137" s="45" t="str">
        <f>$D$55</f>
        <v>Good</v>
      </c>
      <c r="E137" s="45" t="str">
        <f>$E$55</f>
        <v>Very Good</v>
      </c>
      <c r="F137" s="45" t="str">
        <f>$F$55</f>
        <v>Excellent</v>
      </c>
      <c r="G137" s="45" t="str">
        <f>$G$55</f>
        <v>N/A</v>
      </c>
    </row>
    <row r="138" spans="1:11" x14ac:dyDescent="0.25">
      <c r="A138" s="281"/>
      <c r="B138" s="43">
        <v>1</v>
      </c>
      <c r="C138" s="43">
        <v>2</v>
      </c>
      <c r="D138" s="43">
        <v>3</v>
      </c>
      <c r="E138" s="43">
        <v>4</v>
      </c>
      <c r="F138" s="43">
        <v>5</v>
      </c>
      <c r="G138" s="43">
        <v>0</v>
      </c>
    </row>
    <row r="139" spans="1:11" ht="33" customHeight="1" x14ac:dyDescent="0.25">
      <c r="A139" s="36" t="s">
        <v>247</v>
      </c>
      <c r="B139" s="28"/>
      <c r="C139" s="28"/>
      <c r="D139" s="28"/>
      <c r="E139" s="28"/>
      <c r="F139" s="28"/>
      <c r="G139" s="28"/>
      <c r="K139" s="12" t="str">
        <f>'BMW - Workings'!P113</f>
        <v>Check Error</v>
      </c>
    </row>
    <row r="140" spans="1:11" ht="34.700000000000003" customHeight="1" x14ac:dyDescent="0.25">
      <c r="A140" s="36" t="s">
        <v>246</v>
      </c>
      <c r="B140" s="28"/>
      <c r="C140" s="28"/>
      <c r="D140" s="28"/>
      <c r="E140" s="28"/>
      <c r="F140" s="28"/>
      <c r="G140" s="28"/>
      <c r="K140" s="12" t="str">
        <f>'BMW - Workings'!P115</f>
        <v>Check Error</v>
      </c>
    </row>
    <row r="141" spans="1:11" ht="49.15" customHeight="1" x14ac:dyDescent="0.25">
      <c r="A141" s="26" t="str">
        <f>'BMW - Workings'!P117</f>
        <v>Comments</v>
      </c>
      <c r="B141" s="252"/>
      <c r="C141" s="252"/>
      <c r="D141" s="252"/>
      <c r="E141" s="252"/>
      <c r="F141" s="252"/>
      <c r="G141" s="252"/>
      <c r="K141" s="12" t="str">
        <f>'BMW - Workings'!P117</f>
        <v>Comments</v>
      </c>
    </row>
    <row r="142" spans="1:11" ht="19.5" customHeight="1" x14ac:dyDescent="0.25">
      <c r="A142" s="279" t="s">
        <v>137</v>
      </c>
      <c r="B142" s="45" t="str">
        <f>$B$55</f>
        <v>Unsatisfactory</v>
      </c>
      <c r="C142" s="45" t="str">
        <f>$C$55</f>
        <v>Marginal</v>
      </c>
      <c r="D142" s="45" t="str">
        <f>$D$55</f>
        <v>Good</v>
      </c>
      <c r="E142" s="45" t="str">
        <f>$E$55</f>
        <v>Very Good</v>
      </c>
      <c r="F142" s="45" t="str">
        <f>$F$55</f>
        <v>Excellent</v>
      </c>
      <c r="G142" s="45" t="str">
        <f>$G$55</f>
        <v>N/A</v>
      </c>
    </row>
    <row r="143" spans="1:11" x14ac:dyDescent="0.25">
      <c r="A143" s="279"/>
      <c r="B143" s="43">
        <v>1</v>
      </c>
      <c r="C143" s="43">
        <v>2</v>
      </c>
      <c r="D143" s="43">
        <v>3</v>
      </c>
      <c r="E143" s="43">
        <v>4</v>
      </c>
      <c r="F143" s="43">
        <v>5</v>
      </c>
      <c r="G143" s="43">
        <v>0</v>
      </c>
    </row>
    <row r="144" spans="1:11" ht="34.700000000000003" customHeight="1" x14ac:dyDescent="0.25">
      <c r="A144" s="35" t="s">
        <v>245</v>
      </c>
      <c r="B144" s="33"/>
      <c r="C144" s="33"/>
      <c r="D144" s="33"/>
      <c r="E144" s="33"/>
      <c r="F144" s="33"/>
      <c r="G144" s="33"/>
      <c r="K144" s="12" t="str">
        <f>'BMW - Workings'!P119</f>
        <v>Check Error</v>
      </c>
    </row>
    <row r="145" spans="1:11" ht="34.700000000000003" customHeight="1" x14ac:dyDescent="0.25">
      <c r="A145" s="35" t="s">
        <v>50</v>
      </c>
      <c r="B145" s="33"/>
      <c r="C145" s="33"/>
      <c r="D145" s="33"/>
      <c r="E145" s="33"/>
      <c r="F145" s="33"/>
      <c r="G145" s="33"/>
      <c r="K145" s="12" t="str">
        <f>'BMW - Workings'!P121</f>
        <v>Check Error</v>
      </c>
    </row>
    <row r="146" spans="1:11" ht="49.15" customHeight="1" x14ac:dyDescent="0.25">
      <c r="A146" s="37" t="str">
        <f>'BMW - Workings'!P123</f>
        <v>Comments</v>
      </c>
      <c r="B146" s="280"/>
      <c r="C146" s="280"/>
      <c r="D146" s="280"/>
      <c r="E146" s="280"/>
      <c r="F146" s="280"/>
      <c r="G146" s="280"/>
      <c r="K146" s="12" t="str">
        <f>'BMW - Workings'!P123</f>
        <v>Comments</v>
      </c>
    </row>
    <row r="147" spans="1:11" x14ac:dyDescent="0.25">
      <c r="A147" s="38"/>
    </row>
    <row r="148" spans="1:11" x14ac:dyDescent="0.25">
      <c r="A148" s="38"/>
    </row>
    <row r="149" spans="1:11" x14ac:dyDescent="0.25">
      <c r="A149" s="38"/>
    </row>
    <row r="150" spans="1:11" x14ac:dyDescent="0.25"/>
    <row r="151" spans="1:11" x14ac:dyDescent="0.25"/>
    <row r="155" spans="1:11" x14ac:dyDescent="0.25"/>
    <row r="156" spans="1:11" x14ac:dyDescent="0.25"/>
    <row r="157" spans="1:11" x14ac:dyDescent="0.25"/>
    <row r="158" spans="1:11" x14ac:dyDescent="0.25"/>
    <row r="159" spans="1:11" x14ac:dyDescent="0.25"/>
    <row r="160" spans="1:11"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sheetData>
  <sheetProtection algorithmName="SHA-512" hashValue="0lJfv0xp2k1gnxukxPwdp7eUU2klDaWka1vn8JDooipHCVskEsOJrRBzUkb8+NPR84OLEsaDfA1b9zSpV3OKIA==" saltValue="yP2Zoj8suxURa7ezBtKK2Q==" spinCount="100000" sheet="1" formatCells="0" formatColumns="0" formatRows="0" selectLockedCells="1"/>
  <mergeCells count="68">
    <mergeCell ref="A1:G3"/>
    <mergeCell ref="D45:G45"/>
    <mergeCell ref="A88:A89"/>
    <mergeCell ref="E88:G88"/>
    <mergeCell ref="B51:G51"/>
    <mergeCell ref="B45:C45"/>
    <mergeCell ref="A67:A68"/>
    <mergeCell ref="B86:G86"/>
    <mergeCell ref="B54:G54"/>
    <mergeCell ref="B79:G79"/>
    <mergeCell ref="B7:G7"/>
    <mergeCell ref="B11:G11"/>
    <mergeCell ref="B13:G13"/>
    <mergeCell ref="B49:G49"/>
    <mergeCell ref="B20:H20"/>
    <mergeCell ref="B34:H34"/>
    <mergeCell ref="A142:A143"/>
    <mergeCell ref="B146:G146"/>
    <mergeCell ref="B109:G109"/>
    <mergeCell ref="A137:A138"/>
    <mergeCell ref="A132:A133"/>
    <mergeCell ref="E130:G130"/>
    <mergeCell ref="E131:G131"/>
    <mergeCell ref="B141:G141"/>
    <mergeCell ref="A114:A115"/>
    <mergeCell ref="B136:G136"/>
    <mergeCell ref="A130:A131"/>
    <mergeCell ref="B127:G127"/>
    <mergeCell ref="A123:A124"/>
    <mergeCell ref="B122:G122"/>
    <mergeCell ref="A112:A113"/>
    <mergeCell ref="E112:G112"/>
    <mergeCell ref="E113:G113"/>
    <mergeCell ref="E65:G65"/>
    <mergeCell ref="E66:G66"/>
    <mergeCell ref="E89:G89"/>
    <mergeCell ref="A65:A66"/>
    <mergeCell ref="B97:G97"/>
    <mergeCell ref="A80:A81"/>
    <mergeCell ref="A90:A91"/>
    <mergeCell ref="A100:A101"/>
    <mergeCell ref="B88:D89"/>
    <mergeCell ref="B65:D66"/>
    <mergeCell ref="B52:G52"/>
    <mergeCell ref="A55:A56"/>
    <mergeCell ref="B63:G63"/>
    <mergeCell ref="B50:G50"/>
    <mergeCell ref="B46:G46"/>
    <mergeCell ref="B48:G48"/>
    <mergeCell ref="D53:E53"/>
    <mergeCell ref="B47:G47"/>
    <mergeCell ref="B35:G35"/>
    <mergeCell ref="A40:G41"/>
    <mergeCell ref="A43:A44"/>
    <mergeCell ref="E43:G43"/>
    <mergeCell ref="E44:G44"/>
    <mergeCell ref="B37:G37"/>
    <mergeCell ref="B25:G25"/>
    <mergeCell ref="B29:G29"/>
    <mergeCell ref="B31:G31"/>
    <mergeCell ref="B33:G33"/>
    <mergeCell ref="B27:G27"/>
    <mergeCell ref="B5:G5"/>
    <mergeCell ref="B15:G15"/>
    <mergeCell ref="B17:G17"/>
    <mergeCell ref="B19:G19"/>
    <mergeCell ref="B21:G21"/>
    <mergeCell ref="B9:G9"/>
  </mergeCells>
  <conditionalFormatting sqref="A114">
    <cfRule type="expression" dxfId="109" priority="446">
      <formula>K114="Check Error"</formula>
    </cfRule>
  </conditionalFormatting>
  <conditionalFormatting sqref="A85">
    <cfRule type="expression" dxfId="108" priority="103">
      <formula>$K$85="Check Error"</formula>
    </cfRule>
  </conditionalFormatting>
  <conditionalFormatting sqref="A108">
    <cfRule type="expression" dxfId="107" priority="321">
      <formula>K108="Check Error"</formula>
    </cfRule>
  </conditionalFormatting>
  <conditionalFormatting sqref="A145">
    <cfRule type="expression" dxfId="106" priority="410">
      <formula>K145="Check Error"</formula>
    </cfRule>
  </conditionalFormatting>
  <conditionalFormatting sqref="A78">
    <cfRule type="expression" dxfId="105" priority="102">
      <formula>$K$78="Check Error"</formula>
    </cfRule>
  </conditionalFormatting>
  <conditionalFormatting sqref="A135">
    <cfRule type="expression" dxfId="104" priority="406">
      <formula>K135="Check Error"</formula>
    </cfRule>
  </conditionalFormatting>
  <conditionalFormatting sqref="B63">
    <cfRule type="expression" dxfId="103" priority="175">
      <formula>A63="You must provide a comment to explain this rating"</formula>
    </cfRule>
  </conditionalFormatting>
  <conditionalFormatting sqref="A63">
    <cfRule type="cellIs" priority="168" stopIfTrue="1" operator="equal">
      <formula>"Comments"</formula>
    </cfRule>
    <cfRule type="expression" dxfId="102" priority="174">
      <formula>B63=""</formula>
    </cfRule>
  </conditionalFormatting>
  <conditionalFormatting sqref="B79">
    <cfRule type="expression" dxfId="101" priority="167">
      <formula>$A$79="You must provide a comment to explain this rating"</formula>
    </cfRule>
  </conditionalFormatting>
  <conditionalFormatting sqref="A79">
    <cfRule type="cellIs" priority="165" stopIfTrue="1" operator="equal">
      <formula>"Comments"</formula>
    </cfRule>
    <cfRule type="expression" dxfId="100" priority="166">
      <formula>$B$79=""</formula>
    </cfRule>
  </conditionalFormatting>
  <conditionalFormatting sqref="B86">
    <cfRule type="expression" dxfId="99" priority="164">
      <formula>$A$86="You must provide a comment to explain this rating"</formula>
    </cfRule>
  </conditionalFormatting>
  <conditionalFormatting sqref="A86">
    <cfRule type="cellIs" priority="161" stopIfTrue="1" operator="equal">
      <formula>"Comments"</formula>
    </cfRule>
    <cfRule type="expression" dxfId="98" priority="163">
      <formula>$B$86=""</formula>
    </cfRule>
  </conditionalFormatting>
  <conditionalFormatting sqref="B97">
    <cfRule type="expression" dxfId="97" priority="160">
      <formula>$A$97="You must provide a comment to explain this rating"</formula>
    </cfRule>
  </conditionalFormatting>
  <conditionalFormatting sqref="A97">
    <cfRule type="cellIs" priority="158" stopIfTrue="1" operator="equal">
      <formula>"Comments"</formula>
    </cfRule>
    <cfRule type="expression" dxfId="96" priority="159">
      <formula>$B$97=""</formula>
    </cfRule>
  </conditionalFormatting>
  <conditionalFormatting sqref="B109">
    <cfRule type="expression" dxfId="95" priority="157">
      <formula>$A$109="You must provide a comment to explain this rating"</formula>
    </cfRule>
  </conditionalFormatting>
  <conditionalFormatting sqref="A109">
    <cfRule type="cellIs" priority="155" stopIfTrue="1" operator="equal">
      <formula>"Comments"</formula>
    </cfRule>
    <cfRule type="expression" dxfId="94" priority="156">
      <formula>$B$109=""</formula>
    </cfRule>
  </conditionalFormatting>
  <conditionalFormatting sqref="B122">
    <cfRule type="expression" dxfId="93" priority="138">
      <formula>$A$122="You must provide a comment to explain this rating"</formula>
    </cfRule>
  </conditionalFormatting>
  <conditionalFormatting sqref="A122">
    <cfRule type="cellIs" priority="136" stopIfTrue="1" operator="equal">
      <formula>"Comments"</formula>
    </cfRule>
    <cfRule type="expression" dxfId="92" priority="137">
      <formula>$B$122=""</formula>
    </cfRule>
  </conditionalFormatting>
  <conditionalFormatting sqref="B136">
    <cfRule type="expression" dxfId="91" priority="135">
      <formula>$A$136="You must provide a comment to explain this rating"</formula>
    </cfRule>
  </conditionalFormatting>
  <conditionalFormatting sqref="A136">
    <cfRule type="cellIs" priority="132" stopIfTrue="1" operator="equal">
      <formula>"Comments"</formula>
    </cfRule>
    <cfRule type="expression" dxfId="90" priority="134">
      <formula>$B$136=""</formula>
    </cfRule>
  </conditionalFormatting>
  <conditionalFormatting sqref="A141">
    <cfRule type="cellIs" priority="129" stopIfTrue="1" operator="equal">
      <formula>"Comments"</formula>
    </cfRule>
    <cfRule type="expression" dxfId="89" priority="130">
      <formula>$B$141=""</formula>
    </cfRule>
  </conditionalFormatting>
  <conditionalFormatting sqref="A146">
    <cfRule type="cellIs" priority="126" stopIfTrue="1" operator="equal">
      <formula>"Comments"</formula>
    </cfRule>
    <cfRule type="expression" dxfId="88" priority="127">
      <formula>$B$146=""</formula>
    </cfRule>
  </conditionalFormatting>
  <conditionalFormatting sqref="A123">
    <cfRule type="expression" dxfId="87" priority="104">
      <formula>K123="Check Error"</formula>
    </cfRule>
  </conditionalFormatting>
  <conditionalFormatting sqref="A125">
    <cfRule type="expression" dxfId="86" priority="373">
      <formula>K125="Check error"</formula>
    </cfRule>
  </conditionalFormatting>
  <conditionalFormatting sqref="A134">
    <cfRule type="expression" dxfId="85" priority="378">
      <formula>K134="Check Error"</formula>
    </cfRule>
  </conditionalFormatting>
  <conditionalFormatting sqref="A58">
    <cfRule type="expression" dxfId="84" priority="99">
      <formula>K58="Check Error"</formula>
    </cfRule>
  </conditionalFormatting>
  <conditionalFormatting sqref="A59">
    <cfRule type="expression" dxfId="83" priority="98">
      <formula>K59="Check Error"</formula>
    </cfRule>
  </conditionalFormatting>
  <conditionalFormatting sqref="A60">
    <cfRule type="expression" dxfId="82" priority="97">
      <formula>K60="Check error"</formula>
    </cfRule>
  </conditionalFormatting>
  <conditionalFormatting sqref="A61">
    <cfRule type="expression" dxfId="81" priority="96">
      <formula>K61="Check Error"</formula>
    </cfRule>
  </conditionalFormatting>
  <conditionalFormatting sqref="A62">
    <cfRule type="expression" dxfId="80" priority="95">
      <formula>K62="Check Error"</formula>
    </cfRule>
  </conditionalFormatting>
  <conditionalFormatting sqref="A75">
    <cfRule type="expression" dxfId="79" priority="93">
      <formula>K75="Check error"</formula>
    </cfRule>
  </conditionalFormatting>
  <conditionalFormatting sqref="A116">
    <cfRule type="expression" dxfId="78" priority="92">
      <formula>K116="Check error"</formula>
    </cfRule>
  </conditionalFormatting>
  <conditionalFormatting sqref="A117">
    <cfRule type="expression" dxfId="77" priority="91">
      <formula>K117="Check error"</formula>
    </cfRule>
  </conditionalFormatting>
  <conditionalFormatting sqref="A118">
    <cfRule type="expression" dxfId="76" priority="89">
      <formula>K118="Check error"</formula>
    </cfRule>
  </conditionalFormatting>
  <conditionalFormatting sqref="A119">
    <cfRule type="expression" dxfId="75" priority="88">
      <formula>K119="Check error"</formula>
    </cfRule>
  </conditionalFormatting>
  <conditionalFormatting sqref="A120">
    <cfRule type="expression" dxfId="74" priority="83">
      <formula>K120="Check error"</formula>
    </cfRule>
  </conditionalFormatting>
  <conditionalFormatting sqref="A121">
    <cfRule type="expression" dxfId="73" priority="82">
      <formula>K121="Check error"</formula>
    </cfRule>
  </conditionalFormatting>
  <conditionalFormatting sqref="A126">
    <cfRule type="expression" dxfId="72" priority="76">
      <formula>K126="Check error"</formula>
    </cfRule>
  </conditionalFormatting>
  <conditionalFormatting sqref="A127">
    <cfRule type="cellIs" priority="73" stopIfTrue="1" operator="equal">
      <formula>"Comments"</formula>
    </cfRule>
    <cfRule type="expression" dxfId="71" priority="74">
      <formula>$B$127=""</formula>
    </cfRule>
  </conditionalFormatting>
  <conditionalFormatting sqref="B127">
    <cfRule type="expression" dxfId="70" priority="72">
      <formula>$A$127="You must provide a comment to explain this rating"</formula>
    </cfRule>
  </conditionalFormatting>
  <conditionalFormatting sqref="B146">
    <cfRule type="expression" dxfId="69" priority="70">
      <formula>$A$146="You must provide a comment to explain this rating"</formula>
    </cfRule>
  </conditionalFormatting>
  <conditionalFormatting sqref="B54">
    <cfRule type="expression" dxfId="68" priority="69">
      <formula>A54="You must provide a comment to explain this rating"</formula>
    </cfRule>
  </conditionalFormatting>
  <conditionalFormatting sqref="A54">
    <cfRule type="cellIs" priority="67" stopIfTrue="1" operator="equal">
      <formula>"Comments"</formula>
    </cfRule>
    <cfRule type="expression" dxfId="67" priority="68">
      <formula>B54=""</formula>
    </cfRule>
  </conditionalFormatting>
  <conditionalFormatting sqref="A140">
    <cfRule type="expression" dxfId="66" priority="66">
      <formula>K140="Check Error"</formula>
    </cfRule>
  </conditionalFormatting>
  <conditionalFormatting sqref="A139">
    <cfRule type="expression" dxfId="65" priority="64">
      <formula>K139="Check Error"</formula>
    </cfRule>
  </conditionalFormatting>
  <conditionalFormatting sqref="B141">
    <cfRule type="expression" dxfId="64" priority="62">
      <formula>$A$141="You must provide a comment to explain this rating"</formula>
    </cfRule>
  </conditionalFormatting>
  <conditionalFormatting sqref="A144">
    <cfRule type="expression" dxfId="63" priority="60">
      <formula>K144="Check Error"</formula>
    </cfRule>
  </conditionalFormatting>
  <conditionalFormatting sqref="B54:G54 B63:G63 B79 B86:G86 B97:G97 B109:G109 B122:G122 B127:G127 B136:G136 B141:G141 B146:G146">
    <cfRule type="cellIs" priority="58" stopIfTrue="1" operator="notEqual">
      <formula>""</formula>
    </cfRule>
  </conditionalFormatting>
  <conditionalFormatting sqref="B53:C53">
    <cfRule type="expression" dxfId="62" priority="44">
      <formula>$B$45="Not Applicable"</formula>
    </cfRule>
  </conditionalFormatting>
  <conditionalFormatting sqref="A71">
    <cfRule type="expression" dxfId="61" priority="41">
      <formula>K71="Check error"</formula>
    </cfRule>
  </conditionalFormatting>
  <conditionalFormatting sqref="A73">
    <cfRule type="expression" dxfId="60" priority="39">
      <formula>K73="Check error"</formula>
    </cfRule>
  </conditionalFormatting>
  <conditionalFormatting sqref="A74">
    <cfRule type="expression" dxfId="59" priority="38">
      <formula>K74="Check error"</formula>
    </cfRule>
  </conditionalFormatting>
  <conditionalFormatting sqref="A77">
    <cfRule type="expression" dxfId="58" priority="37">
      <formula>$K$77="Check Error"</formula>
    </cfRule>
  </conditionalFormatting>
  <conditionalFormatting sqref="A76">
    <cfRule type="expression" dxfId="57" priority="36">
      <formula>$K$76="Check Error"</formula>
    </cfRule>
  </conditionalFormatting>
  <conditionalFormatting sqref="A106">
    <cfRule type="expression" dxfId="56" priority="24">
      <formula>K106="Check Error"</formula>
    </cfRule>
  </conditionalFormatting>
  <conditionalFormatting sqref="A107">
    <cfRule type="expression" dxfId="55" priority="23">
      <formula>K107="Check Error"</formula>
    </cfRule>
  </conditionalFormatting>
  <conditionalFormatting sqref="A96">
    <cfRule type="expression" dxfId="54" priority="22">
      <formula>K96="Check Error"</formula>
    </cfRule>
  </conditionalFormatting>
  <conditionalFormatting sqref="A94">
    <cfRule type="expression" dxfId="53" priority="21">
      <formula>K94="Check Error"</formula>
    </cfRule>
  </conditionalFormatting>
  <conditionalFormatting sqref="A93">
    <cfRule type="expression" dxfId="52" priority="20">
      <formula>K93="Check Error"</formula>
    </cfRule>
  </conditionalFormatting>
  <conditionalFormatting sqref="A92">
    <cfRule type="expression" dxfId="51" priority="19">
      <formula>K92="Check Error"</formula>
    </cfRule>
  </conditionalFormatting>
  <conditionalFormatting sqref="A95">
    <cfRule type="expression" dxfId="50" priority="18">
      <formula>K95="Check Error"</formula>
    </cfRule>
  </conditionalFormatting>
  <conditionalFormatting sqref="A104">
    <cfRule type="expression" dxfId="49" priority="17">
      <formula>K104="Check Error"</formula>
    </cfRule>
  </conditionalFormatting>
  <conditionalFormatting sqref="A105">
    <cfRule type="expression" dxfId="48" priority="16">
      <formula>K105="Check Error"</formula>
    </cfRule>
  </conditionalFormatting>
  <conditionalFormatting sqref="A102">
    <cfRule type="expression" dxfId="47" priority="15">
      <formula>K102="Check Error"</formula>
    </cfRule>
  </conditionalFormatting>
  <conditionalFormatting sqref="A103">
    <cfRule type="expression" dxfId="46" priority="14">
      <formula>K103="Check Error"</formula>
    </cfRule>
  </conditionalFormatting>
  <conditionalFormatting sqref="A83">
    <cfRule type="expression" dxfId="45" priority="13">
      <formula>K83="Check Error"</formula>
    </cfRule>
  </conditionalFormatting>
  <conditionalFormatting sqref="A84">
    <cfRule type="expression" dxfId="44" priority="12">
      <formula>K84="Check Error"</formula>
    </cfRule>
  </conditionalFormatting>
  <conditionalFormatting sqref="A82">
    <cfRule type="expression" dxfId="43" priority="11">
      <formula>K82="Check Error"</formula>
    </cfRule>
  </conditionalFormatting>
  <conditionalFormatting sqref="A72">
    <cfRule type="expression" dxfId="42" priority="10">
      <formula>K72="Check error"</formula>
    </cfRule>
  </conditionalFormatting>
  <conditionalFormatting sqref="A70">
    <cfRule type="expression" dxfId="41" priority="9">
      <formula>K70="Check error"</formula>
    </cfRule>
  </conditionalFormatting>
  <conditionalFormatting sqref="A69">
    <cfRule type="expression" dxfId="40" priority="8">
      <formula>K69="Check error"</formula>
    </cfRule>
  </conditionalFormatting>
  <conditionalFormatting sqref="A57">
    <cfRule type="expression" dxfId="39" priority="7">
      <formula>K57="Check Error"</formula>
    </cfRule>
  </conditionalFormatting>
  <conditionalFormatting sqref="E44:G44 B45:C45 D53:E53 E66:G66 E89:G89 E113:G113 E131:G131">
    <cfRule type="containsText" dxfId="38" priority="1" stopIfTrue="1" operator="containsText" text="excellent">
      <formula>NOT(ISERROR(SEARCH("excellent",B44)))</formula>
    </cfRule>
    <cfRule type="containsText" dxfId="37" priority="2" stopIfTrue="1" operator="containsText" text="very good">
      <formula>NOT(ISERROR(SEARCH("very good",B44)))</formula>
    </cfRule>
    <cfRule type="containsText" dxfId="36" priority="3" stopIfTrue="1" operator="containsText" text="good">
      <formula>NOT(ISERROR(SEARCH("good",B44)))</formula>
    </cfRule>
    <cfRule type="containsText" dxfId="35" priority="4" stopIfTrue="1" operator="containsText" text="marginal">
      <formula>NOT(ISERROR(SEARCH("marginal",B44)))</formula>
    </cfRule>
    <cfRule type="containsText" dxfId="34" priority="5" stopIfTrue="1" operator="containsText" text="unsatisfactory">
      <formula>NOT(ISERROR(SEARCH("unsatisfactory",B44)))</formula>
    </cfRule>
    <cfRule type="containsText" dxfId="33" priority="6" operator="containsText" text="not applicable">
      <formula>NOT(ISERROR(SEARCH("not applicable",B44)))</formula>
    </cfRule>
  </conditionalFormatting>
  <dataValidations xWindow="1021" yWindow="643" count="7">
    <dataValidation type="list" allowBlank="1" showErrorMessage="1" promptTitle="Consultant's Role" prompt="Please select Consultant's role from the drop down list" sqref="B29:G29" xr:uid="{00000000-0002-0000-0000-000001000000}">
      <formula1>Consultant_Type</formula1>
    </dataValidation>
    <dataValidation type="list" errorStyle="information" allowBlank="1" showInputMessage="1" showErrorMessage="1" promptTitle="Category Definitions" prompt="If you are unsure of the category definations please refer to the definition table to your right." sqref="B21:G21" xr:uid="{00000000-0002-0000-0000-000002000000}">
      <formula1>Category</formula1>
    </dataValidation>
    <dataValidation type="whole" allowBlank="1" showInputMessage="1" showErrorMessage="1" sqref="B48 B49:G49" xr:uid="{00000000-0002-0000-0000-000005000000}">
      <formula1>0</formula1>
      <formula2>9999</formula2>
    </dataValidation>
    <dataValidation type="list" allowBlank="1" showInputMessage="1" showErrorMessage="1" promptTitle="For example:" prompt="Use the drop down list in this cell to select appropriate deliverable/phase e.g. the design phase_x000a_" sqref="A46" xr:uid="{00000000-0002-0000-0000-000006000000}">
      <formula1>reports</formula1>
    </dataValidation>
    <dataValidation allowBlank="1" showInputMessage="1" showErrorMessage="1" promptTitle="Commencement date " prompt="The date the:_x000a_- phase was due to commence OR_x000a_- the date that the deliverable's date was determined" sqref="B47:G47" xr:uid="{00000000-0002-0000-0000-000008000000}"/>
    <dataValidation allowBlank="1" showInputMessage="1" showErrorMessage="1" promptTitle="Explanation:" prompt="The revised date is automatically calculated by adding:_x000a_1.  the commencement date_x000a_2.  the number of days to deliver, and_x000a_3.  the approved EoT days" sqref="B50:G50" xr:uid="{00000000-0002-0000-0000-000009000000}"/>
    <dataValidation type="date" allowBlank="1" showInputMessage="1" showErrorMessage="1" sqref="B33:G33 B19:G19" xr:uid="{B2B84D94-E8FF-429D-935F-317C87585CBF}">
      <formula1>36526</formula1>
      <formula2>54789</formula2>
    </dataValidation>
  </dataValidations>
  <pageMargins left="0.62992125984251968" right="0.62992125984251968" top="0.43307086614173229" bottom="0.39370078740157483" header="0.31496062992125984" footer="0.31496062992125984"/>
  <pageSetup paperSize="9" scale="64" orientation="portrait" r:id="rId1"/>
  <headerFooter>
    <oddHeader>&amp;C&amp;"Calibri"&amp;12&amp;KFF0000 OFFICIAL&amp;1#_x000D_</oddHeader>
  </headerFooter>
  <rowBreaks count="2" manualBreakCount="2">
    <brk id="72" max="6" man="1"/>
    <brk id="110"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5</xdr:col>
                    <xdr:colOff>257175</xdr:colOff>
                    <xdr:row>55</xdr:row>
                    <xdr:rowOff>171450</xdr:rowOff>
                  </from>
                  <to>
                    <xdr:col>5</xdr:col>
                    <xdr:colOff>561975</xdr:colOff>
                    <xdr:row>57</xdr:row>
                    <xdr:rowOff>47625</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6</xdr:col>
                    <xdr:colOff>247650</xdr:colOff>
                    <xdr:row>57</xdr:row>
                    <xdr:rowOff>95250</xdr:rowOff>
                  </from>
                  <to>
                    <xdr:col>6</xdr:col>
                    <xdr:colOff>552450</xdr:colOff>
                    <xdr:row>57</xdr:row>
                    <xdr:rowOff>342900</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from>
                    <xdr:col>2</xdr:col>
                    <xdr:colOff>209550</xdr:colOff>
                    <xdr:row>57</xdr:row>
                    <xdr:rowOff>400050</xdr:rowOff>
                  </from>
                  <to>
                    <xdr:col>2</xdr:col>
                    <xdr:colOff>552450</xdr:colOff>
                    <xdr:row>58</xdr:row>
                    <xdr:rowOff>219075</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6</xdr:col>
                    <xdr:colOff>247650</xdr:colOff>
                    <xdr:row>57</xdr:row>
                    <xdr:rowOff>390525</xdr:rowOff>
                  </from>
                  <to>
                    <xdr:col>6</xdr:col>
                    <xdr:colOff>571500</xdr:colOff>
                    <xdr:row>58</xdr:row>
                    <xdr:rowOff>219075</xdr:rowOff>
                  </to>
                </anchor>
              </controlPr>
            </control>
          </mc:Choice>
        </mc:AlternateContent>
        <mc:AlternateContent xmlns:mc="http://schemas.openxmlformats.org/markup-compatibility/2006">
          <mc:Choice Requires="x14">
            <control shapeId="2121" r:id="rId8" name="Check Box 73">
              <controlPr defaultSize="0" autoFill="0" autoLine="0" autoPict="0">
                <anchor moveWithCells="1">
                  <from>
                    <xdr:col>1</xdr:col>
                    <xdr:colOff>304800</xdr:colOff>
                    <xdr:row>77</xdr:row>
                    <xdr:rowOff>95250</xdr:rowOff>
                  </from>
                  <to>
                    <xdr:col>1</xdr:col>
                    <xdr:colOff>609600</xdr:colOff>
                    <xdr:row>77</xdr:row>
                    <xdr:rowOff>428625</xdr:rowOff>
                  </to>
                </anchor>
              </controlPr>
            </control>
          </mc:Choice>
        </mc:AlternateContent>
        <mc:AlternateContent xmlns:mc="http://schemas.openxmlformats.org/markup-compatibility/2006">
          <mc:Choice Requires="x14">
            <control shapeId="2122" r:id="rId9" name="Check Box 74">
              <controlPr defaultSize="0" autoFill="0" autoLine="0" autoPict="0">
                <anchor moveWithCells="1">
                  <from>
                    <xdr:col>2</xdr:col>
                    <xdr:colOff>247650</xdr:colOff>
                    <xdr:row>77</xdr:row>
                    <xdr:rowOff>104775</xdr:rowOff>
                  </from>
                  <to>
                    <xdr:col>2</xdr:col>
                    <xdr:colOff>552450</xdr:colOff>
                    <xdr:row>77</xdr:row>
                    <xdr:rowOff>419100</xdr:rowOff>
                  </to>
                </anchor>
              </controlPr>
            </control>
          </mc:Choice>
        </mc:AlternateContent>
        <mc:AlternateContent xmlns:mc="http://schemas.openxmlformats.org/markup-compatibility/2006">
          <mc:Choice Requires="x14">
            <control shapeId="2123" r:id="rId10" name="Check Box 75">
              <controlPr defaultSize="0" autoFill="0" autoLine="0" autoPict="0">
                <anchor moveWithCells="1">
                  <from>
                    <xdr:col>3</xdr:col>
                    <xdr:colOff>285750</xdr:colOff>
                    <xdr:row>77</xdr:row>
                    <xdr:rowOff>85725</xdr:rowOff>
                  </from>
                  <to>
                    <xdr:col>3</xdr:col>
                    <xdr:colOff>590550</xdr:colOff>
                    <xdr:row>77</xdr:row>
                    <xdr:rowOff>419100</xdr:rowOff>
                  </to>
                </anchor>
              </controlPr>
            </control>
          </mc:Choice>
        </mc:AlternateContent>
        <mc:AlternateContent xmlns:mc="http://schemas.openxmlformats.org/markup-compatibility/2006">
          <mc:Choice Requires="x14">
            <control shapeId="2124" r:id="rId11" name="Check Box 76">
              <controlPr defaultSize="0" autoFill="0" autoLine="0" autoPict="0">
                <anchor moveWithCells="1">
                  <from>
                    <xdr:col>4</xdr:col>
                    <xdr:colOff>352425</xdr:colOff>
                    <xdr:row>77</xdr:row>
                    <xdr:rowOff>85725</xdr:rowOff>
                  </from>
                  <to>
                    <xdr:col>4</xdr:col>
                    <xdr:colOff>609600</xdr:colOff>
                    <xdr:row>77</xdr:row>
                    <xdr:rowOff>428625</xdr:rowOff>
                  </to>
                </anchor>
              </controlPr>
            </control>
          </mc:Choice>
        </mc:AlternateContent>
        <mc:AlternateContent xmlns:mc="http://schemas.openxmlformats.org/markup-compatibility/2006">
          <mc:Choice Requires="x14">
            <control shapeId="2125" r:id="rId12" name="Check Box 77">
              <controlPr defaultSize="0" autoFill="0" autoLine="0" autoPict="0">
                <anchor moveWithCells="1">
                  <from>
                    <xdr:col>6</xdr:col>
                    <xdr:colOff>238125</xdr:colOff>
                    <xdr:row>77</xdr:row>
                    <xdr:rowOff>85725</xdr:rowOff>
                  </from>
                  <to>
                    <xdr:col>6</xdr:col>
                    <xdr:colOff>542925</xdr:colOff>
                    <xdr:row>77</xdr:row>
                    <xdr:rowOff>409575</xdr:rowOff>
                  </to>
                </anchor>
              </controlPr>
            </control>
          </mc:Choice>
        </mc:AlternateContent>
        <mc:AlternateContent xmlns:mc="http://schemas.openxmlformats.org/markup-compatibility/2006">
          <mc:Choice Requires="x14">
            <control shapeId="2131" r:id="rId13" name="Check Box 83">
              <controlPr defaultSize="0" autoFill="0" autoLine="0" autoPict="0">
                <anchor moveWithCells="1">
                  <from>
                    <xdr:col>1</xdr:col>
                    <xdr:colOff>352425</xdr:colOff>
                    <xdr:row>84</xdr:row>
                    <xdr:rowOff>47625</xdr:rowOff>
                  </from>
                  <to>
                    <xdr:col>1</xdr:col>
                    <xdr:colOff>657225</xdr:colOff>
                    <xdr:row>84</xdr:row>
                    <xdr:rowOff>390525</xdr:rowOff>
                  </to>
                </anchor>
              </controlPr>
            </control>
          </mc:Choice>
        </mc:AlternateContent>
        <mc:AlternateContent xmlns:mc="http://schemas.openxmlformats.org/markup-compatibility/2006">
          <mc:Choice Requires="x14">
            <control shapeId="2132" r:id="rId14" name="Check Box 84">
              <controlPr defaultSize="0" autoFill="0" autoLine="0" autoPict="0">
                <anchor moveWithCells="1">
                  <from>
                    <xdr:col>2</xdr:col>
                    <xdr:colOff>285750</xdr:colOff>
                    <xdr:row>84</xdr:row>
                    <xdr:rowOff>57150</xdr:rowOff>
                  </from>
                  <to>
                    <xdr:col>2</xdr:col>
                    <xdr:colOff>590550</xdr:colOff>
                    <xdr:row>84</xdr:row>
                    <xdr:rowOff>400050</xdr:rowOff>
                  </to>
                </anchor>
              </controlPr>
            </control>
          </mc:Choice>
        </mc:AlternateContent>
        <mc:AlternateContent xmlns:mc="http://schemas.openxmlformats.org/markup-compatibility/2006">
          <mc:Choice Requires="x14">
            <control shapeId="2133" r:id="rId15" name="Check Box 85">
              <controlPr defaultSize="0" autoFill="0" autoLine="0" autoPict="0">
                <anchor moveWithCells="1">
                  <from>
                    <xdr:col>3</xdr:col>
                    <xdr:colOff>295275</xdr:colOff>
                    <xdr:row>84</xdr:row>
                    <xdr:rowOff>47625</xdr:rowOff>
                  </from>
                  <to>
                    <xdr:col>3</xdr:col>
                    <xdr:colOff>600075</xdr:colOff>
                    <xdr:row>84</xdr:row>
                    <xdr:rowOff>361950</xdr:rowOff>
                  </to>
                </anchor>
              </controlPr>
            </control>
          </mc:Choice>
        </mc:AlternateContent>
        <mc:AlternateContent xmlns:mc="http://schemas.openxmlformats.org/markup-compatibility/2006">
          <mc:Choice Requires="x14">
            <control shapeId="2134" r:id="rId16" name="Check Box 86">
              <controlPr defaultSize="0" autoFill="0" autoLine="0" autoPict="0">
                <anchor moveWithCells="1">
                  <from>
                    <xdr:col>4</xdr:col>
                    <xdr:colOff>276225</xdr:colOff>
                    <xdr:row>84</xdr:row>
                    <xdr:rowOff>38100</xdr:rowOff>
                  </from>
                  <to>
                    <xdr:col>4</xdr:col>
                    <xdr:colOff>581025</xdr:colOff>
                    <xdr:row>84</xdr:row>
                    <xdr:rowOff>381000</xdr:rowOff>
                  </to>
                </anchor>
              </controlPr>
            </control>
          </mc:Choice>
        </mc:AlternateContent>
        <mc:AlternateContent xmlns:mc="http://schemas.openxmlformats.org/markup-compatibility/2006">
          <mc:Choice Requires="x14">
            <control shapeId="2151" r:id="rId17" name="Check Box 103">
              <controlPr defaultSize="0" autoFill="0" autoLine="0" autoPict="0">
                <anchor moveWithCells="1">
                  <from>
                    <xdr:col>1</xdr:col>
                    <xdr:colOff>304800</xdr:colOff>
                    <xdr:row>107</xdr:row>
                    <xdr:rowOff>95250</xdr:rowOff>
                  </from>
                  <to>
                    <xdr:col>1</xdr:col>
                    <xdr:colOff>609600</xdr:colOff>
                    <xdr:row>107</xdr:row>
                    <xdr:rowOff>447675</xdr:rowOff>
                  </to>
                </anchor>
              </controlPr>
            </control>
          </mc:Choice>
        </mc:AlternateContent>
        <mc:AlternateContent xmlns:mc="http://schemas.openxmlformats.org/markup-compatibility/2006">
          <mc:Choice Requires="x14">
            <control shapeId="2152" r:id="rId18" name="Check Box 104">
              <controlPr defaultSize="0" autoFill="0" autoLine="0" autoPict="0">
                <anchor moveWithCells="1">
                  <from>
                    <xdr:col>2</xdr:col>
                    <xdr:colOff>266700</xdr:colOff>
                    <xdr:row>107</xdr:row>
                    <xdr:rowOff>76200</xdr:rowOff>
                  </from>
                  <to>
                    <xdr:col>2</xdr:col>
                    <xdr:colOff>571500</xdr:colOff>
                    <xdr:row>107</xdr:row>
                    <xdr:rowOff>428625</xdr:rowOff>
                  </to>
                </anchor>
              </controlPr>
            </control>
          </mc:Choice>
        </mc:AlternateContent>
        <mc:AlternateContent xmlns:mc="http://schemas.openxmlformats.org/markup-compatibility/2006">
          <mc:Choice Requires="x14">
            <control shapeId="2153" r:id="rId19" name="Check Box 105">
              <controlPr defaultSize="0" autoFill="0" autoLine="0" autoPict="0">
                <anchor moveWithCells="1">
                  <from>
                    <xdr:col>3</xdr:col>
                    <xdr:colOff>314325</xdr:colOff>
                    <xdr:row>107</xdr:row>
                    <xdr:rowOff>76200</xdr:rowOff>
                  </from>
                  <to>
                    <xdr:col>3</xdr:col>
                    <xdr:colOff>619125</xdr:colOff>
                    <xdr:row>107</xdr:row>
                    <xdr:rowOff>428625</xdr:rowOff>
                  </to>
                </anchor>
              </controlPr>
            </control>
          </mc:Choice>
        </mc:AlternateContent>
        <mc:AlternateContent xmlns:mc="http://schemas.openxmlformats.org/markup-compatibility/2006">
          <mc:Choice Requires="x14">
            <control shapeId="2154" r:id="rId20" name="Check Box 106">
              <controlPr locked="0" defaultSize="0" autoFill="0" autoLine="0" autoPict="0">
                <anchor moveWithCells="1">
                  <from>
                    <xdr:col>4</xdr:col>
                    <xdr:colOff>247650</xdr:colOff>
                    <xdr:row>107</xdr:row>
                    <xdr:rowOff>66675</xdr:rowOff>
                  </from>
                  <to>
                    <xdr:col>4</xdr:col>
                    <xdr:colOff>581025</xdr:colOff>
                    <xdr:row>107</xdr:row>
                    <xdr:rowOff>419100</xdr:rowOff>
                  </to>
                </anchor>
              </controlPr>
            </control>
          </mc:Choice>
        </mc:AlternateContent>
        <mc:AlternateContent xmlns:mc="http://schemas.openxmlformats.org/markup-compatibility/2006">
          <mc:Choice Requires="x14">
            <control shapeId="2155" r:id="rId21" name="Check Box 107">
              <controlPr defaultSize="0" autoFill="0" autoLine="0" autoPict="0">
                <anchor moveWithCells="1">
                  <from>
                    <xdr:col>6</xdr:col>
                    <xdr:colOff>295275</xdr:colOff>
                    <xdr:row>107</xdr:row>
                    <xdr:rowOff>95250</xdr:rowOff>
                  </from>
                  <to>
                    <xdr:col>6</xdr:col>
                    <xdr:colOff>600075</xdr:colOff>
                    <xdr:row>107</xdr:row>
                    <xdr:rowOff>428625</xdr:rowOff>
                  </to>
                </anchor>
              </controlPr>
            </control>
          </mc:Choice>
        </mc:AlternateContent>
        <mc:AlternateContent xmlns:mc="http://schemas.openxmlformats.org/markup-compatibility/2006">
          <mc:Choice Requires="x14">
            <control shapeId="2232" r:id="rId22" name="Check Box 184">
              <controlPr defaultSize="0" autoFill="0" autoLine="0" autoPict="0">
                <anchor moveWithCells="1">
                  <from>
                    <xdr:col>1</xdr:col>
                    <xdr:colOff>333375</xdr:colOff>
                    <xdr:row>134</xdr:row>
                    <xdr:rowOff>9525</xdr:rowOff>
                  </from>
                  <to>
                    <xdr:col>1</xdr:col>
                    <xdr:colOff>666750</xdr:colOff>
                    <xdr:row>135</xdr:row>
                    <xdr:rowOff>0</xdr:rowOff>
                  </to>
                </anchor>
              </controlPr>
            </control>
          </mc:Choice>
        </mc:AlternateContent>
        <mc:AlternateContent xmlns:mc="http://schemas.openxmlformats.org/markup-compatibility/2006">
          <mc:Choice Requires="x14">
            <control shapeId="2233" r:id="rId23" name="Check Box 185">
              <controlPr defaultSize="0" autoFill="0" autoLine="0" autoPict="0">
                <anchor moveWithCells="1">
                  <from>
                    <xdr:col>2</xdr:col>
                    <xdr:colOff>285750</xdr:colOff>
                    <xdr:row>134</xdr:row>
                    <xdr:rowOff>9525</xdr:rowOff>
                  </from>
                  <to>
                    <xdr:col>2</xdr:col>
                    <xdr:colOff>590550</xdr:colOff>
                    <xdr:row>134</xdr:row>
                    <xdr:rowOff>390525</xdr:rowOff>
                  </to>
                </anchor>
              </controlPr>
            </control>
          </mc:Choice>
        </mc:AlternateContent>
        <mc:AlternateContent xmlns:mc="http://schemas.openxmlformats.org/markup-compatibility/2006">
          <mc:Choice Requires="x14">
            <control shapeId="2234" r:id="rId24" name="Check Box 186">
              <controlPr defaultSize="0" autoFill="0" autoLine="0" autoPict="0">
                <anchor moveWithCells="1">
                  <from>
                    <xdr:col>3</xdr:col>
                    <xdr:colOff>314325</xdr:colOff>
                    <xdr:row>134</xdr:row>
                    <xdr:rowOff>47625</xdr:rowOff>
                  </from>
                  <to>
                    <xdr:col>3</xdr:col>
                    <xdr:colOff>619125</xdr:colOff>
                    <xdr:row>134</xdr:row>
                    <xdr:rowOff>390525</xdr:rowOff>
                  </to>
                </anchor>
              </controlPr>
            </control>
          </mc:Choice>
        </mc:AlternateContent>
        <mc:AlternateContent xmlns:mc="http://schemas.openxmlformats.org/markup-compatibility/2006">
          <mc:Choice Requires="x14">
            <control shapeId="2235" r:id="rId25" name="Check Box 187">
              <controlPr defaultSize="0" autoFill="0" autoLine="0" autoPict="0">
                <anchor moveWithCells="1">
                  <from>
                    <xdr:col>4</xdr:col>
                    <xdr:colOff>276225</xdr:colOff>
                    <xdr:row>134</xdr:row>
                    <xdr:rowOff>0</xdr:rowOff>
                  </from>
                  <to>
                    <xdr:col>4</xdr:col>
                    <xdr:colOff>581025</xdr:colOff>
                    <xdr:row>134</xdr:row>
                    <xdr:rowOff>361950</xdr:rowOff>
                  </to>
                </anchor>
              </controlPr>
            </control>
          </mc:Choice>
        </mc:AlternateContent>
        <mc:AlternateContent xmlns:mc="http://schemas.openxmlformats.org/markup-compatibility/2006">
          <mc:Choice Requires="x14">
            <control shapeId="2236" r:id="rId26" name="Check Box 188">
              <controlPr defaultSize="0" autoFill="0" autoLine="0" autoPict="0">
                <anchor moveWithCells="1">
                  <from>
                    <xdr:col>6</xdr:col>
                    <xdr:colOff>304800</xdr:colOff>
                    <xdr:row>134</xdr:row>
                    <xdr:rowOff>19050</xdr:rowOff>
                  </from>
                  <to>
                    <xdr:col>6</xdr:col>
                    <xdr:colOff>666750</xdr:colOff>
                    <xdr:row>134</xdr:row>
                    <xdr:rowOff>371475</xdr:rowOff>
                  </to>
                </anchor>
              </controlPr>
            </control>
          </mc:Choice>
        </mc:AlternateContent>
        <mc:AlternateContent xmlns:mc="http://schemas.openxmlformats.org/markup-compatibility/2006">
          <mc:Choice Requires="x14">
            <control shapeId="2262" r:id="rId27" name="Check Box 214">
              <controlPr defaultSize="0" autoFill="0" autoLine="0" autoPict="0">
                <anchor moveWithCells="1">
                  <from>
                    <xdr:col>1</xdr:col>
                    <xdr:colOff>342900</xdr:colOff>
                    <xdr:row>139</xdr:row>
                    <xdr:rowOff>66675</xdr:rowOff>
                  </from>
                  <to>
                    <xdr:col>1</xdr:col>
                    <xdr:colOff>647700</xdr:colOff>
                    <xdr:row>139</xdr:row>
                    <xdr:rowOff>342900</xdr:rowOff>
                  </to>
                </anchor>
              </controlPr>
            </control>
          </mc:Choice>
        </mc:AlternateContent>
        <mc:AlternateContent xmlns:mc="http://schemas.openxmlformats.org/markup-compatibility/2006">
          <mc:Choice Requires="x14">
            <control shapeId="2263" r:id="rId28" name="Check Box 215">
              <controlPr defaultSize="0" autoFill="0" autoLine="0" autoPict="0">
                <anchor moveWithCells="1">
                  <from>
                    <xdr:col>2</xdr:col>
                    <xdr:colOff>266700</xdr:colOff>
                    <xdr:row>139</xdr:row>
                    <xdr:rowOff>76200</xdr:rowOff>
                  </from>
                  <to>
                    <xdr:col>2</xdr:col>
                    <xdr:colOff>571500</xdr:colOff>
                    <xdr:row>139</xdr:row>
                    <xdr:rowOff>400050</xdr:rowOff>
                  </to>
                </anchor>
              </controlPr>
            </control>
          </mc:Choice>
        </mc:AlternateContent>
        <mc:AlternateContent xmlns:mc="http://schemas.openxmlformats.org/markup-compatibility/2006">
          <mc:Choice Requires="x14">
            <control shapeId="2264" r:id="rId29" name="Check Box 216">
              <controlPr defaultSize="0" autoFill="0" autoLine="0" autoPict="0">
                <anchor moveWithCells="1">
                  <from>
                    <xdr:col>3</xdr:col>
                    <xdr:colOff>285750</xdr:colOff>
                    <xdr:row>139</xdr:row>
                    <xdr:rowOff>76200</xdr:rowOff>
                  </from>
                  <to>
                    <xdr:col>3</xdr:col>
                    <xdr:colOff>590550</xdr:colOff>
                    <xdr:row>139</xdr:row>
                    <xdr:rowOff>390525</xdr:rowOff>
                  </to>
                </anchor>
              </controlPr>
            </control>
          </mc:Choice>
        </mc:AlternateContent>
        <mc:AlternateContent xmlns:mc="http://schemas.openxmlformats.org/markup-compatibility/2006">
          <mc:Choice Requires="x14">
            <control shapeId="2265" r:id="rId30" name="Check Box 217">
              <controlPr defaultSize="0" autoFill="0" autoLine="0" autoPict="0">
                <anchor moveWithCells="1">
                  <from>
                    <xdr:col>4</xdr:col>
                    <xdr:colOff>285750</xdr:colOff>
                    <xdr:row>139</xdr:row>
                    <xdr:rowOff>76200</xdr:rowOff>
                  </from>
                  <to>
                    <xdr:col>4</xdr:col>
                    <xdr:colOff>590550</xdr:colOff>
                    <xdr:row>139</xdr:row>
                    <xdr:rowOff>390525</xdr:rowOff>
                  </to>
                </anchor>
              </controlPr>
            </control>
          </mc:Choice>
        </mc:AlternateContent>
        <mc:AlternateContent xmlns:mc="http://schemas.openxmlformats.org/markup-compatibility/2006">
          <mc:Choice Requires="x14">
            <control shapeId="2266" r:id="rId31" name="Check Box 218">
              <controlPr defaultSize="0" autoFill="0" autoLine="0" autoPict="0">
                <anchor moveWithCells="1">
                  <from>
                    <xdr:col>6</xdr:col>
                    <xdr:colOff>314325</xdr:colOff>
                    <xdr:row>139</xdr:row>
                    <xdr:rowOff>66675</xdr:rowOff>
                  </from>
                  <to>
                    <xdr:col>6</xdr:col>
                    <xdr:colOff>619125</xdr:colOff>
                    <xdr:row>139</xdr:row>
                    <xdr:rowOff>361950</xdr:rowOff>
                  </to>
                </anchor>
              </controlPr>
            </control>
          </mc:Choice>
        </mc:AlternateContent>
        <mc:AlternateContent xmlns:mc="http://schemas.openxmlformats.org/markup-compatibility/2006">
          <mc:Choice Requires="x14">
            <control shapeId="2292" r:id="rId32" name="Check Box 244">
              <controlPr defaultSize="0" autoFill="0" autoLine="0" autoPict="0">
                <anchor moveWithCells="1">
                  <from>
                    <xdr:col>1</xdr:col>
                    <xdr:colOff>342900</xdr:colOff>
                    <xdr:row>144</xdr:row>
                    <xdr:rowOff>85725</xdr:rowOff>
                  </from>
                  <to>
                    <xdr:col>1</xdr:col>
                    <xdr:colOff>647700</xdr:colOff>
                    <xdr:row>144</xdr:row>
                    <xdr:rowOff>361950</xdr:rowOff>
                  </to>
                </anchor>
              </controlPr>
            </control>
          </mc:Choice>
        </mc:AlternateContent>
        <mc:AlternateContent xmlns:mc="http://schemas.openxmlformats.org/markup-compatibility/2006">
          <mc:Choice Requires="x14">
            <control shapeId="2302" r:id="rId33" name="Check Box 254">
              <controlPr defaultSize="0" autoFill="0" autoLine="0" autoPict="0">
                <anchor moveWithCells="1">
                  <from>
                    <xdr:col>3</xdr:col>
                    <xdr:colOff>295275</xdr:colOff>
                    <xdr:row>144</xdr:row>
                    <xdr:rowOff>95250</xdr:rowOff>
                  </from>
                  <to>
                    <xdr:col>4</xdr:col>
                    <xdr:colOff>28575</xdr:colOff>
                    <xdr:row>144</xdr:row>
                    <xdr:rowOff>409575</xdr:rowOff>
                  </to>
                </anchor>
              </controlPr>
            </control>
          </mc:Choice>
        </mc:AlternateContent>
        <mc:AlternateContent xmlns:mc="http://schemas.openxmlformats.org/markup-compatibility/2006">
          <mc:Choice Requires="x14">
            <control shapeId="2307" r:id="rId34" name="Check Box 259">
              <controlPr defaultSize="0" autoFill="0" autoLine="0" autoPict="0">
                <anchor moveWithCells="1">
                  <from>
                    <xdr:col>4</xdr:col>
                    <xdr:colOff>295275</xdr:colOff>
                    <xdr:row>144</xdr:row>
                    <xdr:rowOff>57150</xdr:rowOff>
                  </from>
                  <to>
                    <xdr:col>4</xdr:col>
                    <xdr:colOff>790575</xdr:colOff>
                    <xdr:row>144</xdr:row>
                    <xdr:rowOff>371475</xdr:rowOff>
                  </to>
                </anchor>
              </controlPr>
            </control>
          </mc:Choice>
        </mc:AlternateContent>
        <mc:AlternateContent xmlns:mc="http://schemas.openxmlformats.org/markup-compatibility/2006">
          <mc:Choice Requires="x14">
            <control shapeId="2312" r:id="rId35" name="Check Box 264">
              <controlPr defaultSize="0" autoFill="0" autoLine="0" autoPict="0">
                <anchor moveWithCells="1">
                  <from>
                    <xdr:col>6</xdr:col>
                    <xdr:colOff>285750</xdr:colOff>
                    <xdr:row>144</xdr:row>
                    <xdr:rowOff>66675</xdr:rowOff>
                  </from>
                  <to>
                    <xdr:col>6</xdr:col>
                    <xdr:colOff>600075</xdr:colOff>
                    <xdr:row>144</xdr:row>
                    <xdr:rowOff>400050</xdr:rowOff>
                  </to>
                </anchor>
              </controlPr>
            </control>
          </mc:Choice>
        </mc:AlternateContent>
        <mc:AlternateContent xmlns:mc="http://schemas.openxmlformats.org/markup-compatibility/2006">
          <mc:Choice Requires="x14">
            <control shapeId="2318" r:id="rId36" name="Check Box 270">
              <controlPr defaultSize="0" autoFill="0" autoLine="0" autoPict="0">
                <anchor moveWithCells="1">
                  <from>
                    <xdr:col>5</xdr:col>
                    <xdr:colOff>266700</xdr:colOff>
                    <xdr:row>57</xdr:row>
                    <xdr:rowOff>400050</xdr:rowOff>
                  </from>
                  <to>
                    <xdr:col>5</xdr:col>
                    <xdr:colOff>657225</xdr:colOff>
                    <xdr:row>58</xdr:row>
                    <xdr:rowOff>247650</xdr:rowOff>
                  </to>
                </anchor>
              </controlPr>
            </control>
          </mc:Choice>
        </mc:AlternateContent>
        <mc:AlternateContent xmlns:mc="http://schemas.openxmlformats.org/markup-compatibility/2006">
          <mc:Choice Requires="x14">
            <control shapeId="2324" r:id="rId37" name="Check Box 276">
              <controlPr defaultSize="0" autoFill="0" autoLine="0" autoPict="0">
                <anchor moveWithCells="1">
                  <from>
                    <xdr:col>5</xdr:col>
                    <xdr:colOff>219075</xdr:colOff>
                    <xdr:row>77</xdr:row>
                    <xdr:rowOff>95250</xdr:rowOff>
                  </from>
                  <to>
                    <xdr:col>5</xdr:col>
                    <xdr:colOff>523875</xdr:colOff>
                    <xdr:row>77</xdr:row>
                    <xdr:rowOff>409575</xdr:rowOff>
                  </to>
                </anchor>
              </controlPr>
            </control>
          </mc:Choice>
        </mc:AlternateContent>
        <mc:AlternateContent xmlns:mc="http://schemas.openxmlformats.org/markup-compatibility/2006">
          <mc:Choice Requires="x14">
            <control shapeId="2325" r:id="rId38" name="Check Box 277">
              <controlPr locked="0" defaultSize="0" autoFill="0" autoLine="0" autoPict="0">
                <anchor moveWithCells="1">
                  <from>
                    <xdr:col>5</xdr:col>
                    <xdr:colOff>257175</xdr:colOff>
                    <xdr:row>84</xdr:row>
                    <xdr:rowOff>76200</xdr:rowOff>
                  </from>
                  <to>
                    <xdr:col>5</xdr:col>
                    <xdr:colOff>561975</xdr:colOff>
                    <xdr:row>84</xdr:row>
                    <xdr:rowOff>390525</xdr:rowOff>
                  </to>
                </anchor>
              </controlPr>
            </control>
          </mc:Choice>
        </mc:AlternateContent>
        <mc:AlternateContent xmlns:mc="http://schemas.openxmlformats.org/markup-compatibility/2006">
          <mc:Choice Requires="x14">
            <control shapeId="2327" r:id="rId39" name="Check Box 279">
              <controlPr defaultSize="0" autoFill="0" autoLine="0" autoPict="0">
                <anchor moveWithCells="1">
                  <from>
                    <xdr:col>5</xdr:col>
                    <xdr:colOff>257175</xdr:colOff>
                    <xdr:row>107</xdr:row>
                    <xdr:rowOff>76200</xdr:rowOff>
                  </from>
                  <to>
                    <xdr:col>5</xdr:col>
                    <xdr:colOff>561975</xdr:colOff>
                    <xdr:row>107</xdr:row>
                    <xdr:rowOff>419100</xdr:rowOff>
                  </to>
                </anchor>
              </controlPr>
            </control>
          </mc:Choice>
        </mc:AlternateContent>
        <mc:AlternateContent xmlns:mc="http://schemas.openxmlformats.org/markup-compatibility/2006">
          <mc:Choice Requires="x14">
            <control shapeId="2335" r:id="rId40" name="Check Box 287">
              <controlPr defaultSize="0" autoFill="0" autoLine="0" autoPict="0">
                <anchor moveWithCells="1">
                  <from>
                    <xdr:col>5</xdr:col>
                    <xdr:colOff>285750</xdr:colOff>
                    <xdr:row>134</xdr:row>
                    <xdr:rowOff>9525</xdr:rowOff>
                  </from>
                  <to>
                    <xdr:col>5</xdr:col>
                    <xdr:colOff>590550</xdr:colOff>
                    <xdr:row>134</xdr:row>
                    <xdr:rowOff>381000</xdr:rowOff>
                  </to>
                </anchor>
              </controlPr>
            </control>
          </mc:Choice>
        </mc:AlternateContent>
        <mc:AlternateContent xmlns:mc="http://schemas.openxmlformats.org/markup-compatibility/2006">
          <mc:Choice Requires="x14">
            <control shapeId="2338" r:id="rId41" name="Check Box 290">
              <controlPr defaultSize="0" autoFill="0" autoLine="0" autoPict="0">
                <anchor moveWithCells="1">
                  <from>
                    <xdr:col>5</xdr:col>
                    <xdr:colOff>314325</xdr:colOff>
                    <xdr:row>139</xdr:row>
                    <xdr:rowOff>47625</xdr:rowOff>
                  </from>
                  <to>
                    <xdr:col>5</xdr:col>
                    <xdr:colOff>485775</xdr:colOff>
                    <xdr:row>139</xdr:row>
                    <xdr:rowOff>361950</xdr:rowOff>
                  </to>
                </anchor>
              </controlPr>
            </control>
          </mc:Choice>
        </mc:AlternateContent>
        <mc:AlternateContent xmlns:mc="http://schemas.openxmlformats.org/markup-compatibility/2006">
          <mc:Choice Requires="x14">
            <control shapeId="2341" r:id="rId42" name="Check Box 293">
              <controlPr defaultSize="0" autoFill="0" autoLine="0" autoPict="0">
                <anchor moveWithCells="1">
                  <from>
                    <xdr:col>5</xdr:col>
                    <xdr:colOff>304800</xdr:colOff>
                    <xdr:row>144</xdr:row>
                    <xdr:rowOff>76200</xdr:rowOff>
                  </from>
                  <to>
                    <xdr:col>5</xdr:col>
                    <xdr:colOff>609600</xdr:colOff>
                    <xdr:row>144</xdr:row>
                    <xdr:rowOff>419100</xdr:rowOff>
                  </to>
                </anchor>
              </controlPr>
            </control>
          </mc:Choice>
        </mc:AlternateContent>
        <mc:AlternateContent xmlns:mc="http://schemas.openxmlformats.org/markup-compatibility/2006">
          <mc:Choice Requires="x14">
            <control shapeId="2364" r:id="rId43" name="Check Box 316">
              <controlPr defaultSize="0" autoFill="0" autoLine="0" autoPict="0">
                <anchor moveWithCells="1">
                  <from>
                    <xdr:col>4</xdr:col>
                    <xdr:colOff>295275</xdr:colOff>
                    <xdr:row>55</xdr:row>
                    <xdr:rowOff>171450</xdr:rowOff>
                  </from>
                  <to>
                    <xdr:col>4</xdr:col>
                    <xdr:colOff>561975</xdr:colOff>
                    <xdr:row>57</xdr:row>
                    <xdr:rowOff>28575</xdr:rowOff>
                  </to>
                </anchor>
              </controlPr>
            </control>
          </mc:Choice>
        </mc:AlternateContent>
        <mc:AlternateContent xmlns:mc="http://schemas.openxmlformats.org/markup-compatibility/2006">
          <mc:Choice Requires="x14">
            <control shapeId="2365" r:id="rId44" name="Check Box 317">
              <controlPr defaultSize="0" autoFill="0" autoLine="0" autoPict="0">
                <anchor moveWithCells="1">
                  <from>
                    <xdr:col>3</xdr:col>
                    <xdr:colOff>257175</xdr:colOff>
                    <xdr:row>55</xdr:row>
                    <xdr:rowOff>180975</xdr:rowOff>
                  </from>
                  <to>
                    <xdr:col>3</xdr:col>
                    <xdr:colOff>561975</xdr:colOff>
                    <xdr:row>57</xdr:row>
                    <xdr:rowOff>38100</xdr:rowOff>
                  </to>
                </anchor>
              </controlPr>
            </control>
          </mc:Choice>
        </mc:AlternateContent>
        <mc:AlternateContent xmlns:mc="http://schemas.openxmlformats.org/markup-compatibility/2006">
          <mc:Choice Requires="x14">
            <control shapeId="2370" r:id="rId45" name="Check Box 322">
              <controlPr defaultSize="0" autoFill="0" autoLine="0" autoPict="0">
                <anchor moveWithCells="1">
                  <from>
                    <xdr:col>1</xdr:col>
                    <xdr:colOff>314325</xdr:colOff>
                    <xdr:row>57</xdr:row>
                    <xdr:rowOff>85725</xdr:rowOff>
                  </from>
                  <to>
                    <xdr:col>1</xdr:col>
                    <xdr:colOff>542925</xdr:colOff>
                    <xdr:row>57</xdr:row>
                    <xdr:rowOff>361950</xdr:rowOff>
                  </to>
                </anchor>
              </controlPr>
            </control>
          </mc:Choice>
        </mc:AlternateContent>
        <mc:AlternateContent xmlns:mc="http://schemas.openxmlformats.org/markup-compatibility/2006">
          <mc:Choice Requires="x14">
            <control shapeId="2371" r:id="rId46" name="Check Box 323">
              <controlPr defaultSize="0" autoFill="0" autoLine="0" autoPict="0">
                <anchor moveWithCells="1">
                  <from>
                    <xdr:col>4</xdr:col>
                    <xdr:colOff>304800</xdr:colOff>
                    <xdr:row>57</xdr:row>
                    <xdr:rowOff>76200</xdr:rowOff>
                  </from>
                  <to>
                    <xdr:col>4</xdr:col>
                    <xdr:colOff>771525</xdr:colOff>
                    <xdr:row>57</xdr:row>
                    <xdr:rowOff>352425</xdr:rowOff>
                  </to>
                </anchor>
              </controlPr>
            </control>
          </mc:Choice>
        </mc:AlternateContent>
        <mc:AlternateContent xmlns:mc="http://schemas.openxmlformats.org/markup-compatibility/2006">
          <mc:Choice Requires="x14">
            <control shapeId="2373" r:id="rId47" name="Check Box 325">
              <controlPr defaultSize="0" autoFill="0" autoLine="0" autoPict="0">
                <anchor moveWithCells="1">
                  <from>
                    <xdr:col>4</xdr:col>
                    <xdr:colOff>314325</xdr:colOff>
                    <xdr:row>58</xdr:row>
                    <xdr:rowOff>0</xdr:rowOff>
                  </from>
                  <to>
                    <xdr:col>4</xdr:col>
                    <xdr:colOff>600075</xdr:colOff>
                    <xdr:row>58</xdr:row>
                    <xdr:rowOff>276225</xdr:rowOff>
                  </to>
                </anchor>
              </controlPr>
            </control>
          </mc:Choice>
        </mc:AlternateContent>
        <mc:AlternateContent xmlns:mc="http://schemas.openxmlformats.org/markup-compatibility/2006">
          <mc:Choice Requires="x14">
            <control shapeId="2376" r:id="rId48" name="Check Box 328">
              <controlPr defaultSize="0" autoFill="0" autoLine="0" autoPict="0">
                <anchor moveWithCells="1">
                  <from>
                    <xdr:col>1</xdr:col>
                    <xdr:colOff>352425</xdr:colOff>
                    <xdr:row>55</xdr:row>
                    <xdr:rowOff>161925</xdr:rowOff>
                  </from>
                  <to>
                    <xdr:col>1</xdr:col>
                    <xdr:colOff>695325</xdr:colOff>
                    <xdr:row>57</xdr:row>
                    <xdr:rowOff>19050</xdr:rowOff>
                  </to>
                </anchor>
              </controlPr>
            </control>
          </mc:Choice>
        </mc:AlternateContent>
        <mc:AlternateContent xmlns:mc="http://schemas.openxmlformats.org/markup-compatibility/2006">
          <mc:Choice Requires="x14">
            <control shapeId="2377" r:id="rId49" name="Check Box 329">
              <controlPr defaultSize="0" autoFill="0" autoLine="0" autoPict="0">
                <anchor moveWithCells="1">
                  <from>
                    <xdr:col>3</xdr:col>
                    <xdr:colOff>247650</xdr:colOff>
                    <xdr:row>57</xdr:row>
                    <xdr:rowOff>57150</xdr:rowOff>
                  </from>
                  <to>
                    <xdr:col>3</xdr:col>
                    <xdr:colOff>552450</xdr:colOff>
                    <xdr:row>57</xdr:row>
                    <xdr:rowOff>361950</xdr:rowOff>
                  </to>
                </anchor>
              </controlPr>
            </control>
          </mc:Choice>
        </mc:AlternateContent>
        <mc:AlternateContent xmlns:mc="http://schemas.openxmlformats.org/markup-compatibility/2006">
          <mc:Choice Requires="x14">
            <control shapeId="2379" r:id="rId50" name="Check Box 331">
              <controlPr defaultSize="0" autoFill="0" autoLine="0" autoPict="0">
                <anchor moveWithCells="1">
                  <from>
                    <xdr:col>3</xdr:col>
                    <xdr:colOff>257175</xdr:colOff>
                    <xdr:row>57</xdr:row>
                    <xdr:rowOff>390525</xdr:rowOff>
                  </from>
                  <to>
                    <xdr:col>3</xdr:col>
                    <xdr:colOff>561975</xdr:colOff>
                    <xdr:row>58</xdr:row>
                    <xdr:rowOff>219075</xdr:rowOff>
                  </to>
                </anchor>
              </controlPr>
            </control>
          </mc:Choice>
        </mc:AlternateContent>
        <mc:AlternateContent xmlns:mc="http://schemas.openxmlformats.org/markup-compatibility/2006">
          <mc:Choice Requires="x14">
            <control shapeId="2382" r:id="rId51" name="Check Box 334">
              <controlPr defaultSize="0" autoFill="0" autoLine="0" autoPict="0">
                <anchor moveWithCells="1">
                  <from>
                    <xdr:col>2</xdr:col>
                    <xdr:colOff>228600</xdr:colOff>
                    <xdr:row>55</xdr:row>
                    <xdr:rowOff>200025</xdr:rowOff>
                  </from>
                  <to>
                    <xdr:col>2</xdr:col>
                    <xdr:colOff>533400</xdr:colOff>
                    <xdr:row>57</xdr:row>
                    <xdr:rowOff>19050</xdr:rowOff>
                  </to>
                </anchor>
              </controlPr>
            </control>
          </mc:Choice>
        </mc:AlternateContent>
        <mc:AlternateContent xmlns:mc="http://schemas.openxmlformats.org/markup-compatibility/2006">
          <mc:Choice Requires="x14">
            <control shapeId="2383" r:id="rId52" name="Check Box 335">
              <controlPr defaultSize="0" autoFill="0" autoLine="0" autoPict="0">
                <anchor moveWithCells="1">
                  <from>
                    <xdr:col>2</xdr:col>
                    <xdr:colOff>219075</xdr:colOff>
                    <xdr:row>57</xdr:row>
                    <xdr:rowOff>76200</xdr:rowOff>
                  </from>
                  <to>
                    <xdr:col>2</xdr:col>
                    <xdr:colOff>523875</xdr:colOff>
                    <xdr:row>58</xdr:row>
                    <xdr:rowOff>38100</xdr:rowOff>
                  </to>
                </anchor>
              </controlPr>
            </control>
          </mc:Choice>
        </mc:AlternateContent>
        <mc:AlternateContent xmlns:mc="http://schemas.openxmlformats.org/markup-compatibility/2006">
          <mc:Choice Requires="x14">
            <control shapeId="2384" r:id="rId53" name="Check Box 336">
              <controlPr defaultSize="0" autoFill="0" autoLine="0" autoPict="0">
                <anchor moveWithCells="1">
                  <from>
                    <xdr:col>5</xdr:col>
                    <xdr:colOff>266700</xdr:colOff>
                    <xdr:row>57</xdr:row>
                    <xdr:rowOff>66675</xdr:rowOff>
                  </from>
                  <to>
                    <xdr:col>5</xdr:col>
                    <xdr:colOff>762000</xdr:colOff>
                    <xdr:row>57</xdr:row>
                    <xdr:rowOff>352425</xdr:rowOff>
                  </to>
                </anchor>
              </controlPr>
            </control>
          </mc:Choice>
        </mc:AlternateContent>
        <mc:AlternateContent xmlns:mc="http://schemas.openxmlformats.org/markup-compatibility/2006">
          <mc:Choice Requires="x14">
            <control shapeId="2385" r:id="rId54" name="Check Box 337">
              <controlPr defaultSize="0" autoFill="0" autoLine="0" autoPict="0">
                <anchor moveWithCells="1">
                  <from>
                    <xdr:col>1</xdr:col>
                    <xdr:colOff>323850</xdr:colOff>
                    <xdr:row>58</xdr:row>
                    <xdr:rowOff>0</xdr:rowOff>
                  </from>
                  <to>
                    <xdr:col>1</xdr:col>
                    <xdr:colOff>581025</xdr:colOff>
                    <xdr:row>58</xdr:row>
                    <xdr:rowOff>247650</xdr:rowOff>
                  </to>
                </anchor>
              </controlPr>
            </control>
          </mc:Choice>
        </mc:AlternateContent>
        <mc:AlternateContent xmlns:mc="http://schemas.openxmlformats.org/markup-compatibility/2006">
          <mc:Choice Requires="x14">
            <control shapeId="2390" r:id="rId55" name="Check Box 342">
              <controlPr defaultSize="0" autoFill="0" autoLine="0" autoPict="0">
                <anchor moveWithCells="1">
                  <from>
                    <xdr:col>6</xdr:col>
                    <xdr:colOff>266700</xdr:colOff>
                    <xdr:row>55</xdr:row>
                    <xdr:rowOff>142875</xdr:rowOff>
                  </from>
                  <to>
                    <xdr:col>6</xdr:col>
                    <xdr:colOff>571500</xdr:colOff>
                    <xdr:row>57</xdr:row>
                    <xdr:rowOff>38100</xdr:rowOff>
                  </to>
                </anchor>
              </controlPr>
            </control>
          </mc:Choice>
        </mc:AlternateContent>
        <mc:AlternateContent xmlns:mc="http://schemas.openxmlformats.org/markup-compatibility/2006">
          <mc:Choice Requires="x14">
            <control shapeId="2391" r:id="rId56" name="Check Box 343">
              <controlPr defaultSize="0" autoFill="0" autoLine="0" autoPict="0">
                <anchor moveWithCells="1">
                  <from>
                    <xdr:col>5</xdr:col>
                    <xdr:colOff>257175</xdr:colOff>
                    <xdr:row>58</xdr:row>
                    <xdr:rowOff>361950</xdr:rowOff>
                  </from>
                  <to>
                    <xdr:col>5</xdr:col>
                    <xdr:colOff>533400</xdr:colOff>
                    <xdr:row>59</xdr:row>
                    <xdr:rowOff>180975</xdr:rowOff>
                  </to>
                </anchor>
              </controlPr>
            </control>
          </mc:Choice>
        </mc:AlternateContent>
        <mc:AlternateContent xmlns:mc="http://schemas.openxmlformats.org/markup-compatibility/2006">
          <mc:Choice Requires="x14">
            <control shapeId="2392" r:id="rId57" name="Check Box 344">
              <controlPr defaultSize="0" autoFill="0" autoLine="0" autoPict="0">
                <anchor moveWithCells="1">
                  <from>
                    <xdr:col>6</xdr:col>
                    <xdr:colOff>247650</xdr:colOff>
                    <xdr:row>59</xdr:row>
                    <xdr:rowOff>200025</xdr:rowOff>
                  </from>
                  <to>
                    <xdr:col>6</xdr:col>
                    <xdr:colOff>552450</xdr:colOff>
                    <xdr:row>61</xdr:row>
                    <xdr:rowOff>9525</xdr:rowOff>
                  </to>
                </anchor>
              </controlPr>
            </control>
          </mc:Choice>
        </mc:AlternateContent>
        <mc:AlternateContent xmlns:mc="http://schemas.openxmlformats.org/markup-compatibility/2006">
          <mc:Choice Requires="x14">
            <control shapeId="2393" r:id="rId58" name="Check Box 345">
              <controlPr defaultSize="0" autoFill="0" autoLine="0" autoPict="0">
                <anchor moveWithCells="1">
                  <from>
                    <xdr:col>2</xdr:col>
                    <xdr:colOff>238125</xdr:colOff>
                    <xdr:row>60</xdr:row>
                    <xdr:rowOff>200025</xdr:rowOff>
                  </from>
                  <to>
                    <xdr:col>2</xdr:col>
                    <xdr:colOff>542925</xdr:colOff>
                    <xdr:row>62</xdr:row>
                    <xdr:rowOff>9525</xdr:rowOff>
                  </to>
                </anchor>
              </controlPr>
            </control>
          </mc:Choice>
        </mc:AlternateContent>
        <mc:AlternateContent xmlns:mc="http://schemas.openxmlformats.org/markup-compatibility/2006">
          <mc:Choice Requires="x14">
            <control shapeId="2394" r:id="rId59" name="Check Box 346">
              <controlPr defaultSize="0" autoFill="0" autoLine="0" autoPict="0">
                <anchor moveWithCells="1">
                  <from>
                    <xdr:col>6</xdr:col>
                    <xdr:colOff>238125</xdr:colOff>
                    <xdr:row>60</xdr:row>
                    <xdr:rowOff>190500</xdr:rowOff>
                  </from>
                  <to>
                    <xdr:col>6</xdr:col>
                    <xdr:colOff>514350</xdr:colOff>
                    <xdr:row>62</xdr:row>
                    <xdr:rowOff>19050</xdr:rowOff>
                  </to>
                </anchor>
              </controlPr>
            </control>
          </mc:Choice>
        </mc:AlternateContent>
        <mc:AlternateContent xmlns:mc="http://schemas.openxmlformats.org/markup-compatibility/2006">
          <mc:Choice Requires="x14">
            <control shapeId="2395" r:id="rId60" name="Check Box 347">
              <controlPr defaultSize="0" autoFill="0" autoLine="0" autoPict="0">
                <anchor moveWithCells="1">
                  <from>
                    <xdr:col>5</xdr:col>
                    <xdr:colOff>276225</xdr:colOff>
                    <xdr:row>60</xdr:row>
                    <xdr:rowOff>190500</xdr:rowOff>
                  </from>
                  <to>
                    <xdr:col>5</xdr:col>
                    <xdr:colOff>590550</xdr:colOff>
                    <xdr:row>62</xdr:row>
                    <xdr:rowOff>0</xdr:rowOff>
                  </to>
                </anchor>
              </controlPr>
            </control>
          </mc:Choice>
        </mc:AlternateContent>
        <mc:AlternateContent xmlns:mc="http://schemas.openxmlformats.org/markup-compatibility/2006">
          <mc:Choice Requires="x14">
            <control shapeId="2396" r:id="rId61" name="Check Box 348">
              <controlPr defaultSize="0" autoFill="0" autoLine="0" autoPict="0">
                <anchor moveWithCells="1">
                  <from>
                    <xdr:col>4</xdr:col>
                    <xdr:colOff>314325</xdr:colOff>
                    <xdr:row>58</xdr:row>
                    <xdr:rowOff>371475</xdr:rowOff>
                  </from>
                  <to>
                    <xdr:col>4</xdr:col>
                    <xdr:colOff>485775</xdr:colOff>
                    <xdr:row>60</xdr:row>
                    <xdr:rowOff>9525</xdr:rowOff>
                  </to>
                </anchor>
              </controlPr>
            </control>
          </mc:Choice>
        </mc:AlternateContent>
        <mc:AlternateContent xmlns:mc="http://schemas.openxmlformats.org/markup-compatibility/2006">
          <mc:Choice Requires="x14">
            <control shapeId="2397" r:id="rId62" name="Check Box 349">
              <controlPr defaultSize="0" autoFill="0" autoLine="0" autoPict="0">
                <anchor moveWithCells="1">
                  <from>
                    <xdr:col>3</xdr:col>
                    <xdr:colOff>247650</xdr:colOff>
                    <xdr:row>59</xdr:row>
                    <xdr:rowOff>0</xdr:rowOff>
                  </from>
                  <to>
                    <xdr:col>3</xdr:col>
                    <xdr:colOff>552450</xdr:colOff>
                    <xdr:row>60</xdr:row>
                    <xdr:rowOff>28575</xdr:rowOff>
                  </to>
                </anchor>
              </controlPr>
            </control>
          </mc:Choice>
        </mc:AlternateContent>
        <mc:AlternateContent xmlns:mc="http://schemas.openxmlformats.org/markup-compatibility/2006">
          <mc:Choice Requires="x14">
            <control shapeId="2398" r:id="rId63" name="Check Box 350">
              <controlPr defaultSize="0" autoFill="0" autoLine="0" autoPict="0">
                <anchor moveWithCells="1">
                  <from>
                    <xdr:col>1</xdr:col>
                    <xdr:colOff>342900</xdr:colOff>
                    <xdr:row>60</xdr:row>
                    <xdr:rowOff>0</xdr:rowOff>
                  </from>
                  <to>
                    <xdr:col>1</xdr:col>
                    <xdr:colOff>771525</xdr:colOff>
                    <xdr:row>61</xdr:row>
                    <xdr:rowOff>9525</xdr:rowOff>
                  </to>
                </anchor>
              </controlPr>
            </control>
          </mc:Choice>
        </mc:AlternateContent>
        <mc:AlternateContent xmlns:mc="http://schemas.openxmlformats.org/markup-compatibility/2006">
          <mc:Choice Requires="x14">
            <control shapeId="2399" r:id="rId64" name="Check Box 351">
              <controlPr defaultSize="0" autoFill="0" autoLine="0" autoPict="0">
                <anchor moveWithCells="1">
                  <from>
                    <xdr:col>4</xdr:col>
                    <xdr:colOff>304800</xdr:colOff>
                    <xdr:row>60</xdr:row>
                    <xdr:rowOff>0</xdr:rowOff>
                  </from>
                  <to>
                    <xdr:col>4</xdr:col>
                    <xdr:colOff>771525</xdr:colOff>
                    <xdr:row>61</xdr:row>
                    <xdr:rowOff>9525</xdr:rowOff>
                  </to>
                </anchor>
              </controlPr>
            </control>
          </mc:Choice>
        </mc:AlternateContent>
        <mc:AlternateContent xmlns:mc="http://schemas.openxmlformats.org/markup-compatibility/2006">
          <mc:Choice Requires="x14">
            <control shapeId="2400" r:id="rId65" name="Check Box 352">
              <controlPr defaultSize="0" autoFill="0" autoLine="0" autoPict="0">
                <anchor moveWithCells="1">
                  <from>
                    <xdr:col>4</xdr:col>
                    <xdr:colOff>314325</xdr:colOff>
                    <xdr:row>61</xdr:row>
                    <xdr:rowOff>9525</xdr:rowOff>
                  </from>
                  <to>
                    <xdr:col>4</xdr:col>
                    <xdr:colOff>533400</xdr:colOff>
                    <xdr:row>62</xdr:row>
                    <xdr:rowOff>9525</xdr:rowOff>
                  </to>
                </anchor>
              </controlPr>
            </control>
          </mc:Choice>
        </mc:AlternateContent>
        <mc:AlternateContent xmlns:mc="http://schemas.openxmlformats.org/markup-compatibility/2006">
          <mc:Choice Requires="x14">
            <control shapeId="2401" r:id="rId66" name="Check Box 353">
              <controlPr defaultSize="0" autoFill="0" autoLine="0" autoPict="0">
                <anchor moveWithCells="1">
                  <from>
                    <xdr:col>1</xdr:col>
                    <xdr:colOff>352425</xdr:colOff>
                    <xdr:row>59</xdr:row>
                    <xdr:rowOff>9525</xdr:rowOff>
                  </from>
                  <to>
                    <xdr:col>1</xdr:col>
                    <xdr:colOff>600075</xdr:colOff>
                    <xdr:row>59</xdr:row>
                    <xdr:rowOff>152400</xdr:rowOff>
                  </to>
                </anchor>
              </controlPr>
            </control>
          </mc:Choice>
        </mc:AlternateContent>
        <mc:AlternateContent xmlns:mc="http://schemas.openxmlformats.org/markup-compatibility/2006">
          <mc:Choice Requires="x14">
            <control shapeId="2402" r:id="rId67" name="Check Box 354">
              <controlPr defaultSize="0" autoFill="0" autoLine="0" autoPict="0">
                <anchor moveWithCells="1">
                  <from>
                    <xdr:col>3</xdr:col>
                    <xdr:colOff>247650</xdr:colOff>
                    <xdr:row>59</xdr:row>
                    <xdr:rowOff>200025</xdr:rowOff>
                  </from>
                  <to>
                    <xdr:col>3</xdr:col>
                    <xdr:colOff>552450</xdr:colOff>
                    <xdr:row>61</xdr:row>
                    <xdr:rowOff>9525</xdr:rowOff>
                  </to>
                </anchor>
              </controlPr>
            </control>
          </mc:Choice>
        </mc:AlternateContent>
        <mc:AlternateContent xmlns:mc="http://schemas.openxmlformats.org/markup-compatibility/2006">
          <mc:Choice Requires="x14">
            <control shapeId="2403" r:id="rId68" name="Check Box 355">
              <controlPr defaultSize="0" autoFill="0" autoLine="0" autoPict="0">
                <anchor moveWithCells="1">
                  <from>
                    <xdr:col>3</xdr:col>
                    <xdr:colOff>247650</xdr:colOff>
                    <xdr:row>60</xdr:row>
                    <xdr:rowOff>190500</xdr:rowOff>
                  </from>
                  <to>
                    <xdr:col>3</xdr:col>
                    <xdr:colOff>552450</xdr:colOff>
                    <xdr:row>61</xdr:row>
                    <xdr:rowOff>390525</xdr:rowOff>
                  </to>
                </anchor>
              </controlPr>
            </control>
          </mc:Choice>
        </mc:AlternateContent>
        <mc:AlternateContent xmlns:mc="http://schemas.openxmlformats.org/markup-compatibility/2006">
          <mc:Choice Requires="x14">
            <control shapeId="2404" r:id="rId69" name="Check Box 356">
              <controlPr defaultSize="0" autoFill="0" autoLine="0" autoPict="0">
                <anchor moveWithCells="1">
                  <from>
                    <xdr:col>2</xdr:col>
                    <xdr:colOff>219075</xdr:colOff>
                    <xdr:row>59</xdr:row>
                    <xdr:rowOff>0</xdr:rowOff>
                  </from>
                  <to>
                    <xdr:col>2</xdr:col>
                    <xdr:colOff>523875</xdr:colOff>
                    <xdr:row>60</xdr:row>
                    <xdr:rowOff>38100</xdr:rowOff>
                  </to>
                </anchor>
              </controlPr>
            </control>
          </mc:Choice>
        </mc:AlternateContent>
        <mc:AlternateContent xmlns:mc="http://schemas.openxmlformats.org/markup-compatibility/2006">
          <mc:Choice Requires="x14">
            <control shapeId="2405" r:id="rId70" name="Check Box 357">
              <controlPr defaultSize="0" autoFill="0" autoLine="0" autoPict="0">
                <anchor moveWithCells="1">
                  <from>
                    <xdr:col>2</xdr:col>
                    <xdr:colOff>228600</xdr:colOff>
                    <xdr:row>59</xdr:row>
                    <xdr:rowOff>200025</xdr:rowOff>
                  </from>
                  <to>
                    <xdr:col>2</xdr:col>
                    <xdr:colOff>533400</xdr:colOff>
                    <xdr:row>61</xdr:row>
                    <xdr:rowOff>28575</xdr:rowOff>
                  </to>
                </anchor>
              </controlPr>
            </control>
          </mc:Choice>
        </mc:AlternateContent>
        <mc:AlternateContent xmlns:mc="http://schemas.openxmlformats.org/markup-compatibility/2006">
          <mc:Choice Requires="x14">
            <control shapeId="2406" r:id="rId71" name="Check Box 358">
              <controlPr defaultSize="0" autoFill="0" autoLine="0" autoPict="0">
                <anchor moveWithCells="1">
                  <from>
                    <xdr:col>5</xdr:col>
                    <xdr:colOff>266700</xdr:colOff>
                    <xdr:row>59</xdr:row>
                    <xdr:rowOff>200025</xdr:rowOff>
                  </from>
                  <to>
                    <xdr:col>5</xdr:col>
                    <xdr:colOff>781050</xdr:colOff>
                    <xdr:row>61</xdr:row>
                    <xdr:rowOff>9525</xdr:rowOff>
                  </to>
                </anchor>
              </controlPr>
            </control>
          </mc:Choice>
        </mc:AlternateContent>
        <mc:AlternateContent xmlns:mc="http://schemas.openxmlformats.org/markup-compatibility/2006">
          <mc:Choice Requires="x14">
            <control shapeId="2407" r:id="rId72" name="Check Box 359">
              <controlPr defaultSize="0" autoFill="0" autoLine="0" autoPict="0">
                <anchor moveWithCells="1">
                  <from>
                    <xdr:col>1</xdr:col>
                    <xdr:colOff>352425</xdr:colOff>
                    <xdr:row>60</xdr:row>
                    <xdr:rowOff>190500</xdr:rowOff>
                  </from>
                  <to>
                    <xdr:col>1</xdr:col>
                    <xdr:colOff>561975</xdr:colOff>
                    <xdr:row>61</xdr:row>
                    <xdr:rowOff>371475</xdr:rowOff>
                  </to>
                </anchor>
              </controlPr>
            </control>
          </mc:Choice>
        </mc:AlternateContent>
        <mc:AlternateContent xmlns:mc="http://schemas.openxmlformats.org/markup-compatibility/2006">
          <mc:Choice Requires="x14">
            <control shapeId="2408" r:id="rId73" name="Check Box 360">
              <controlPr defaultSize="0" autoFill="0" autoLine="0" autoPict="0">
                <anchor moveWithCells="1">
                  <from>
                    <xdr:col>6</xdr:col>
                    <xdr:colOff>247650</xdr:colOff>
                    <xdr:row>59</xdr:row>
                    <xdr:rowOff>0</xdr:rowOff>
                  </from>
                  <to>
                    <xdr:col>6</xdr:col>
                    <xdr:colOff>552450</xdr:colOff>
                    <xdr:row>60</xdr:row>
                    <xdr:rowOff>28575</xdr:rowOff>
                  </to>
                </anchor>
              </controlPr>
            </control>
          </mc:Choice>
        </mc:AlternateContent>
        <mc:AlternateContent xmlns:mc="http://schemas.openxmlformats.org/markup-compatibility/2006">
          <mc:Choice Requires="x14">
            <control shapeId="2409" r:id="rId74" name="Check Box 361">
              <controlPr defaultSize="0" autoFill="0" autoLine="0" autoPict="0">
                <anchor moveWithCells="1">
                  <from>
                    <xdr:col>2</xdr:col>
                    <xdr:colOff>257175</xdr:colOff>
                    <xdr:row>72</xdr:row>
                    <xdr:rowOff>19050</xdr:rowOff>
                  </from>
                  <to>
                    <xdr:col>2</xdr:col>
                    <xdr:colOff>561975</xdr:colOff>
                    <xdr:row>73</xdr:row>
                    <xdr:rowOff>76200</xdr:rowOff>
                  </to>
                </anchor>
              </controlPr>
            </control>
          </mc:Choice>
        </mc:AlternateContent>
        <mc:AlternateContent xmlns:mc="http://schemas.openxmlformats.org/markup-compatibility/2006">
          <mc:Choice Requires="x14">
            <control shapeId="2410" r:id="rId75" name="Check Box 362">
              <controlPr defaultSize="0" autoFill="0" autoLine="0" autoPict="0">
                <anchor moveWithCells="1">
                  <from>
                    <xdr:col>6</xdr:col>
                    <xdr:colOff>257175</xdr:colOff>
                    <xdr:row>72</xdr:row>
                    <xdr:rowOff>9525</xdr:rowOff>
                  </from>
                  <to>
                    <xdr:col>6</xdr:col>
                    <xdr:colOff>561975</xdr:colOff>
                    <xdr:row>73</xdr:row>
                    <xdr:rowOff>66675</xdr:rowOff>
                  </to>
                </anchor>
              </controlPr>
            </control>
          </mc:Choice>
        </mc:AlternateContent>
        <mc:AlternateContent xmlns:mc="http://schemas.openxmlformats.org/markup-compatibility/2006">
          <mc:Choice Requires="x14">
            <control shapeId="2411" r:id="rId76" name="Check Box 363">
              <controlPr defaultSize="0" autoFill="0" autoLine="0" autoPict="0">
                <anchor moveWithCells="1">
                  <from>
                    <xdr:col>5</xdr:col>
                    <xdr:colOff>238125</xdr:colOff>
                    <xdr:row>72</xdr:row>
                    <xdr:rowOff>9525</xdr:rowOff>
                  </from>
                  <to>
                    <xdr:col>5</xdr:col>
                    <xdr:colOff>542925</xdr:colOff>
                    <xdr:row>73</xdr:row>
                    <xdr:rowOff>66675</xdr:rowOff>
                  </to>
                </anchor>
              </controlPr>
            </control>
          </mc:Choice>
        </mc:AlternateContent>
        <mc:AlternateContent xmlns:mc="http://schemas.openxmlformats.org/markup-compatibility/2006">
          <mc:Choice Requires="x14">
            <control shapeId="2412" r:id="rId77" name="Check Box 364">
              <controlPr defaultSize="0" autoFill="0" autoLine="0" autoPict="0">
                <anchor moveWithCells="1">
                  <from>
                    <xdr:col>4</xdr:col>
                    <xdr:colOff>333375</xdr:colOff>
                    <xdr:row>72</xdr:row>
                    <xdr:rowOff>0</xdr:rowOff>
                  </from>
                  <to>
                    <xdr:col>4</xdr:col>
                    <xdr:colOff>542925</xdr:colOff>
                    <xdr:row>73</xdr:row>
                    <xdr:rowOff>66675</xdr:rowOff>
                  </to>
                </anchor>
              </controlPr>
            </control>
          </mc:Choice>
        </mc:AlternateContent>
        <mc:AlternateContent xmlns:mc="http://schemas.openxmlformats.org/markup-compatibility/2006">
          <mc:Choice Requires="x14">
            <control shapeId="2413" r:id="rId78" name="Check Box 365">
              <controlPr defaultSize="0" autoFill="0" autoLine="0" autoPict="0">
                <anchor moveWithCells="1">
                  <from>
                    <xdr:col>3</xdr:col>
                    <xdr:colOff>266700</xdr:colOff>
                    <xdr:row>68</xdr:row>
                    <xdr:rowOff>161925</xdr:rowOff>
                  </from>
                  <to>
                    <xdr:col>3</xdr:col>
                    <xdr:colOff>571500</xdr:colOff>
                    <xdr:row>68</xdr:row>
                    <xdr:rowOff>476250</xdr:rowOff>
                  </to>
                </anchor>
              </controlPr>
            </control>
          </mc:Choice>
        </mc:AlternateContent>
        <mc:AlternateContent xmlns:mc="http://schemas.openxmlformats.org/markup-compatibility/2006">
          <mc:Choice Requires="x14">
            <control shapeId="2414" r:id="rId79" name="Check Box 366">
              <controlPr defaultSize="0" autoFill="0" autoLine="0" autoPict="0">
                <anchor moveWithCells="1">
                  <from>
                    <xdr:col>1</xdr:col>
                    <xdr:colOff>333375</xdr:colOff>
                    <xdr:row>72</xdr:row>
                    <xdr:rowOff>66675</xdr:rowOff>
                  </from>
                  <to>
                    <xdr:col>1</xdr:col>
                    <xdr:colOff>638175</xdr:colOff>
                    <xdr:row>73</xdr:row>
                    <xdr:rowOff>9525</xdr:rowOff>
                  </to>
                </anchor>
              </controlPr>
            </control>
          </mc:Choice>
        </mc:AlternateContent>
        <mc:AlternateContent xmlns:mc="http://schemas.openxmlformats.org/markup-compatibility/2006">
          <mc:Choice Requires="x14">
            <control shapeId="2415" r:id="rId80" name="Check Box 367">
              <controlPr defaultSize="0" autoFill="0" autoLine="0" autoPict="0">
                <anchor moveWithCells="1">
                  <from>
                    <xdr:col>5</xdr:col>
                    <xdr:colOff>238125</xdr:colOff>
                    <xdr:row>74</xdr:row>
                    <xdr:rowOff>0</xdr:rowOff>
                  </from>
                  <to>
                    <xdr:col>5</xdr:col>
                    <xdr:colOff>542925</xdr:colOff>
                    <xdr:row>75</xdr:row>
                    <xdr:rowOff>0</xdr:rowOff>
                  </to>
                </anchor>
              </controlPr>
            </control>
          </mc:Choice>
        </mc:AlternateContent>
        <mc:AlternateContent xmlns:mc="http://schemas.openxmlformats.org/markup-compatibility/2006">
          <mc:Choice Requires="x14">
            <control shapeId="2416" r:id="rId81" name="Check Box 368">
              <controlPr defaultSize="0" autoFill="0" autoLine="0" autoPict="0">
                <anchor moveWithCells="1">
                  <from>
                    <xdr:col>4</xdr:col>
                    <xdr:colOff>361950</xdr:colOff>
                    <xdr:row>74</xdr:row>
                    <xdr:rowOff>19050</xdr:rowOff>
                  </from>
                  <to>
                    <xdr:col>4</xdr:col>
                    <xdr:colOff>581025</xdr:colOff>
                    <xdr:row>74</xdr:row>
                    <xdr:rowOff>285750</xdr:rowOff>
                  </to>
                </anchor>
              </controlPr>
            </control>
          </mc:Choice>
        </mc:AlternateContent>
        <mc:AlternateContent xmlns:mc="http://schemas.openxmlformats.org/markup-compatibility/2006">
          <mc:Choice Requires="x14">
            <control shapeId="2417" r:id="rId82" name="Check Box 369">
              <controlPr defaultSize="0" autoFill="0" autoLine="0" autoPict="0">
                <anchor moveWithCells="1">
                  <from>
                    <xdr:col>3</xdr:col>
                    <xdr:colOff>276225</xdr:colOff>
                    <xdr:row>74</xdr:row>
                    <xdr:rowOff>38100</xdr:rowOff>
                  </from>
                  <to>
                    <xdr:col>3</xdr:col>
                    <xdr:colOff>581025</xdr:colOff>
                    <xdr:row>74</xdr:row>
                    <xdr:rowOff>266700</xdr:rowOff>
                  </to>
                </anchor>
              </controlPr>
            </control>
          </mc:Choice>
        </mc:AlternateContent>
        <mc:AlternateContent xmlns:mc="http://schemas.openxmlformats.org/markup-compatibility/2006">
          <mc:Choice Requires="x14">
            <control shapeId="2418" r:id="rId83" name="Check Box 370">
              <controlPr defaultSize="0" autoFill="0" autoLine="0" autoPict="0">
                <anchor moveWithCells="1">
                  <from>
                    <xdr:col>1</xdr:col>
                    <xdr:colOff>323850</xdr:colOff>
                    <xdr:row>74</xdr:row>
                    <xdr:rowOff>38100</xdr:rowOff>
                  </from>
                  <to>
                    <xdr:col>1</xdr:col>
                    <xdr:colOff>628650</xdr:colOff>
                    <xdr:row>74</xdr:row>
                    <xdr:rowOff>285750</xdr:rowOff>
                  </to>
                </anchor>
              </controlPr>
            </control>
          </mc:Choice>
        </mc:AlternateContent>
        <mc:AlternateContent xmlns:mc="http://schemas.openxmlformats.org/markup-compatibility/2006">
          <mc:Choice Requires="x14">
            <control shapeId="2419" r:id="rId84" name="Check Box 371">
              <controlPr defaultSize="0" autoFill="0" autoLine="0" autoPict="0">
                <anchor moveWithCells="1">
                  <from>
                    <xdr:col>2</xdr:col>
                    <xdr:colOff>247650</xdr:colOff>
                    <xdr:row>74</xdr:row>
                    <xdr:rowOff>28575</xdr:rowOff>
                  </from>
                  <to>
                    <xdr:col>2</xdr:col>
                    <xdr:colOff>552450</xdr:colOff>
                    <xdr:row>74</xdr:row>
                    <xdr:rowOff>276225</xdr:rowOff>
                  </to>
                </anchor>
              </controlPr>
            </control>
          </mc:Choice>
        </mc:AlternateContent>
        <mc:AlternateContent xmlns:mc="http://schemas.openxmlformats.org/markup-compatibility/2006">
          <mc:Choice Requires="x14">
            <control shapeId="2420" r:id="rId85" name="Check Box 372">
              <controlPr defaultSize="0" autoFill="0" autoLine="0" autoPict="0">
                <anchor moveWithCells="1">
                  <from>
                    <xdr:col>6</xdr:col>
                    <xdr:colOff>228600</xdr:colOff>
                    <xdr:row>74</xdr:row>
                    <xdr:rowOff>9525</xdr:rowOff>
                  </from>
                  <to>
                    <xdr:col>6</xdr:col>
                    <xdr:colOff>533400</xdr:colOff>
                    <xdr:row>75</xdr:row>
                    <xdr:rowOff>0</xdr:rowOff>
                  </to>
                </anchor>
              </controlPr>
            </control>
          </mc:Choice>
        </mc:AlternateContent>
        <mc:AlternateContent xmlns:mc="http://schemas.openxmlformats.org/markup-compatibility/2006">
          <mc:Choice Requires="x14">
            <control shapeId="2421" r:id="rId86" name="Check Box 373">
              <controlPr defaultSize="0" autoFill="0" autoLine="0" autoPict="0">
                <anchor moveWithCells="1">
                  <from>
                    <xdr:col>5</xdr:col>
                    <xdr:colOff>266700</xdr:colOff>
                    <xdr:row>114</xdr:row>
                    <xdr:rowOff>114300</xdr:rowOff>
                  </from>
                  <to>
                    <xdr:col>5</xdr:col>
                    <xdr:colOff>571500</xdr:colOff>
                    <xdr:row>116</xdr:row>
                    <xdr:rowOff>19050</xdr:rowOff>
                  </to>
                </anchor>
              </controlPr>
            </control>
          </mc:Choice>
        </mc:AlternateContent>
        <mc:AlternateContent xmlns:mc="http://schemas.openxmlformats.org/markup-compatibility/2006">
          <mc:Choice Requires="x14">
            <control shapeId="2422" r:id="rId87" name="Check Box 374">
              <controlPr defaultSize="0" autoFill="0" autoLine="0" autoPict="0">
                <anchor moveWithCells="1">
                  <from>
                    <xdr:col>6</xdr:col>
                    <xdr:colOff>276225</xdr:colOff>
                    <xdr:row>116</xdr:row>
                    <xdr:rowOff>57150</xdr:rowOff>
                  </from>
                  <to>
                    <xdr:col>6</xdr:col>
                    <xdr:colOff>581025</xdr:colOff>
                    <xdr:row>116</xdr:row>
                    <xdr:rowOff>561975</xdr:rowOff>
                  </to>
                </anchor>
              </controlPr>
            </control>
          </mc:Choice>
        </mc:AlternateContent>
        <mc:AlternateContent xmlns:mc="http://schemas.openxmlformats.org/markup-compatibility/2006">
          <mc:Choice Requires="x14">
            <control shapeId="2423" r:id="rId88" name="Check Box 375">
              <controlPr defaultSize="0" autoFill="0" autoLine="0" autoPict="0">
                <anchor moveWithCells="1">
                  <from>
                    <xdr:col>2</xdr:col>
                    <xdr:colOff>295275</xdr:colOff>
                    <xdr:row>117</xdr:row>
                    <xdr:rowOff>200025</xdr:rowOff>
                  </from>
                  <to>
                    <xdr:col>2</xdr:col>
                    <xdr:colOff>600075</xdr:colOff>
                    <xdr:row>117</xdr:row>
                    <xdr:rowOff>533400</xdr:rowOff>
                  </to>
                </anchor>
              </controlPr>
            </control>
          </mc:Choice>
        </mc:AlternateContent>
        <mc:AlternateContent xmlns:mc="http://schemas.openxmlformats.org/markup-compatibility/2006">
          <mc:Choice Requires="x14">
            <control shapeId="2424" r:id="rId89" name="Check Box 376">
              <controlPr defaultSize="0" autoFill="0" autoLine="0" autoPict="0">
                <anchor moveWithCells="1">
                  <from>
                    <xdr:col>6</xdr:col>
                    <xdr:colOff>295275</xdr:colOff>
                    <xdr:row>117</xdr:row>
                    <xdr:rowOff>171450</xdr:rowOff>
                  </from>
                  <to>
                    <xdr:col>6</xdr:col>
                    <xdr:colOff>600075</xdr:colOff>
                    <xdr:row>117</xdr:row>
                    <xdr:rowOff>600075</xdr:rowOff>
                  </to>
                </anchor>
              </controlPr>
            </control>
          </mc:Choice>
        </mc:AlternateContent>
        <mc:AlternateContent xmlns:mc="http://schemas.openxmlformats.org/markup-compatibility/2006">
          <mc:Choice Requires="x14">
            <control shapeId="2425" r:id="rId90" name="Check Box 377">
              <controlPr defaultSize="0" autoFill="0" autoLine="0" autoPict="0">
                <anchor moveWithCells="1">
                  <from>
                    <xdr:col>5</xdr:col>
                    <xdr:colOff>257175</xdr:colOff>
                    <xdr:row>117</xdr:row>
                    <xdr:rowOff>161925</xdr:rowOff>
                  </from>
                  <to>
                    <xdr:col>5</xdr:col>
                    <xdr:colOff>647700</xdr:colOff>
                    <xdr:row>117</xdr:row>
                    <xdr:rowOff>590550</xdr:rowOff>
                  </to>
                </anchor>
              </controlPr>
            </control>
          </mc:Choice>
        </mc:AlternateContent>
        <mc:AlternateContent xmlns:mc="http://schemas.openxmlformats.org/markup-compatibility/2006">
          <mc:Choice Requires="x14">
            <control shapeId="2426" r:id="rId91" name="Check Box 378">
              <controlPr defaultSize="0" autoFill="0" autoLine="0" autoPict="0">
                <anchor moveWithCells="1">
                  <from>
                    <xdr:col>4</xdr:col>
                    <xdr:colOff>304800</xdr:colOff>
                    <xdr:row>114</xdr:row>
                    <xdr:rowOff>180975</xdr:rowOff>
                  </from>
                  <to>
                    <xdr:col>4</xdr:col>
                    <xdr:colOff>609600</xdr:colOff>
                    <xdr:row>116</xdr:row>
                    <xdr:rowOff>28575</xdr:rowOff>
                  </to>
                </anchor>
              </controlPr>
            </control>
          </mc:Choice>
        </mc:AlternateContent>
        <mc:AlternateContent xmlns:mc="http://schemas.openxmlformats.org/markup-compatibility/2006">
          <mc:Choice Requires="x14">
            <control shapeId="2427" r:id="rId92" name="Check Box 379">
              <controlPr defaultSize="0" autoFill="0" autoLine="0" autoPict="0">
                <anchor moveWithCells="1">
                  <from>
                    <xdr:col>3</xdr:col>
                    <xdr:colOff>257175</xdr:colOff>
                    <xdr:row>114</xdr:row>
                    <xdr:rowOff>133350</xdr:rowOff>
                  </from>
                  <to>
                    <xdr:col>3</xdr:col>
                    <xdr:colOff>561975</xdr:colOff>
                    <xdr:row>116</xdr:row>
                    <xdr:rowOff>19050</xdr:rowOff>
                  </to>
                </anchor>
              </controlPr>
            </control>
          </mc:Choice>
        </mc:AlternateContent>
        <mc:AlternateContent xmlns:mc="http://schemas.openxmlformats.org/markup-compatibility/2006">
          <mc:Choice Requires="x14">
            <control shapeId="2428" r:id="rId93" name="Check Box 380">
              <controlPr defaultSize="0" autoFill="0" autoLine="0" autoPict="0">
                <anchor moveWithCells="1">
                  <from>
                    <xdr:col>1</xdr:col>
                    <xdr:colOff>304800</xdr:colOff>
                    <xdr:row>116</xdr:row>
                    <xdr:rowOff>19050</xdr:rowOff>
                  </from>
                  <to>
                    <xdr:col>1</xdr:col>
                    <xdr:colOff>609600</xdr:colOff>
                    <xdr:row>117</xdr:row>
                    <xdr:rowOff>9525</xdr:rowOff>
                  </to>
                </anchor>
              </controlPr>
            </control>
          </mc:Choice>
        </mc:AlternateContent>
        <mc:AlternateContent xmlns:mc="http://schemas.openxmlformats.org/markup-compatibility/2006">
          <mc:Choice Requires="x14">
            <control shapeId="2429" r:id="rId94" name="Check Box 381">
              <controlPr defaultSize="0" autoFill="0" autoLine="0" autoPict="0">
                <anchor moveWithCells="1">
                  <from>
                    <xdr:col>4</xdr:col>
                    <xdr:colOff>295275</xdr:colOff>
                    <xdr:row>116</xdr:row>
                    <xdr:rowOff>19050</xdr:rowOff>
                  </from>
                  <to>
                    <xdr:col>4</xdr:col>
                    <xdr:colOff>600075</xdr:colOff>
                    <xdr:row>117</xdr:row>
                    <xdr:rowOff>28575</xdr:rowOff>
                  </to>
                </anchor>
              </controlPr>
            </control>
          </mc:Choice>
        </mc:AlternateContent>
        <mc:AlternateContent xmlns:mc="http://schemas.openxmlformats.org/markup-compatibility/2006">
          <mc:Choice Requires="x14">
            <control shapeId="2430" r:id="rId95" name="Check Box 382">
              <controlPr defaultSize="0" autoFill="0" autoLine="0" autoPict="0">
                <anchor moveWithCells="1">
                  <from>
                    <xdr:col>4</xdr:col>
                    <xdr:colOff>314325</xdr:colOff>
                    <xdr:row>117</xdr:row>
                    <xdr:rowOff>95250</xdr:rowOff>
                  </from>
                  <to>
                    <xdr:col>4</xdr:col>
                    <xdr:colOff>638175</xdr:colOff>
                    <xdr:row>117</xdr:row>
                    <xdr:rowOff>619125</xdr:rowOff>
                  </to>
                </anchor>
              </controlPr>
            </control>
          </mc:Choice>
        </mc:AlternateContent>
        <mc:AlternateContent xmlns:mc="http://schemas.openxmlformats.org/markup-compatibility/2006">
          <mc:Choice Requires="x14">
            <control shapeId="2431" r:id="rId96" name="Check Box 383">
              <controlPr defaultSize="0" autoFill="0" autoLine="0" autoPict="0">
                <anchor moveWithCells="1">
                  <from>
                    <xdr:col>1</xdr:col>
                    <xdr:colOff>342900</xdr:colOff>
                    <xdr:row>114</xdr:row>
                    <xdr:rowOff>161925</xdr:rowOff>
                  </from>
                  <to>
                    <xdr:col>1</xdr:col>
                    <xdr:colOff>647700</xdr:colOff>
                    <xdr:row>116</xdr:row>
                    <xdr:rowOff>19050</xdr:rowOff>
                  </to>
                </anchor>
              </controlPr>
            </control>
          </mc:Choice>
        </mc:AlternateContent>
        <mc:AlternateContent xmlns:mc="http://schemas.openxmlformats.org/markup-compatibility/2006">
          <mc:Choice Requires="x14">
            <control shapeId="2432" r:id="rId97" name="Check Box 384">
              <controlPr defaultSize="0" autoFill="0" autoLine="0" autoPict="0">
                <anchor moveWithCells="1">
                  <from>
                    <xdr:col>3</xdr:col>
                    <xdr:colOff>276225</xdr:colOff>
                    <xdr:row>116</xdr:row>
                    <xdr:rowOff>76200</xdr:rowOff>
                  </from>
                  <to>
                    <xdr:col>3</xdr:col>
                    <xdr:colOff>647700</xdr:colOff>
                    <xdr:row>116</xdr:row>
                    <xdr:rowOff>542925</xdr:rowOff>
                  </to>
                </anchor>
              </controlPr>
            </control>
          </mc:Choice>
        </mc:AlternateContent>
        <mc:AlternateContent xmlns:mc="http://schemas.openxmlformats.org/markup-compatibility/2006">
          <mc:Choice Requires="x14">
            <control shapeId="2433" r:id="rId98" name="Check Box 385">
              <controlPr defaultSize="0" autoFill="0" autoLine="0" autoPict="0">
                <anchor moveWithCells="1">
                  <from>
                    <xdr:col>3</xdr:col>
                    <xdr:colOff>266700</xdr:colOff>
                    <xdr:row>117</xdr:row>
                    <xdr:rowOff>219075</xdr:rowOff>
                  </from>
                  <to>
                    <xdr:col>3</xdr:col>
                    <xdr:colOff>638175</xdr:colOff>
                    <xdr:row>117</xdr:row>
                    <xdr:rowOff>504825</xdr:rowOff>
                  </to>
                </anchor>
              </controlPr>
            </control>
          </mc:Choice>
        </mc:AlternateContent>
        <mc:AlternateContent xmlns:mc="http://schemas.openxmlformats.org/markup-compatibility/2006">
          <mc:Choice Requires="x14">
            <control shapeId="2434" r:id="rId99" name="Check Box 386">
              <controlPr defaultSize="0" autoFill="0" autoLine="0" autoPict="0">
                <anchor moveWithCells="1">
                  <from>
                    <xdr:col>2</xdr:col>
                    <xdr:colOff>295275</xdr:colOff>
                    <xdr:row>114</xdr:row>
                    <xdr:rowOff>171450</xdr:rowOff>
                  </from>
                  <to>
                    <xdr:col>2</xdr:col>
                    <xdr:colOff>600075</xdr:colOff>
                    <xdr:row>116</xdr:row>
                    <xdr:rowOff>38100</xdr:rowOff>
                  </to>
                </anchor>
              </controlPr>
            </control>
          </mc:Choice>
        </mc:AlternateContent>
        <mc:AlternateContent xmlns:mc="http://schemas.openxmlformats.org/markup-compatibility/2006">
          <mc:Choice Requires="x14">
            <control shapeId="2435" r:id="rId100" name="Check Box 387">
              <controlPr defaultSize="0" autoFill="0" autoLine="0" autoPict="0">
                <anchor moveWithCells="1">
                  <from>
                    <xdr:col>2</xdr:col>
                    <xdr:colOff>295275</xdr:colOff>
                    <xdr:row>116</xdr:row>
                    <xdr:rowOff>57150</xdr:rowOff>
                  </from>
                  <to>
                    <xdr:col>2</xdr:col>
                    <xdr:colOff>600075</xdr:colOff>
                    <xdr:row>117</xdr:row>
                    <xdr:rowOff>19050</xdr:rowOff>
                  </to>
                </anchor>
              </controlPr>
            </control>
          </mc:Choice>
        </mc:AlternateContent>
        <mc:AlternateContent xmlns:mc="http://schemas.openxmlformats.org/markup-compatibility/2006">
          <mc:Choice Requires="x14">
            <control shapeId="2436" r:id="rId101" name="Check Box 388">
              <controlPr defaultSize="0" autoFill="0" autoLine="0" autoPict="0">
                <anchor moveWithCells="1">
                  <from>
                    <xdr:col>5</xdr:col>
                    <xdr:colOff>247650</xdr:colOff>
                    <xdr:row>116</xdr:row>
                    <xdr:rowOff>38100</xdr:rowOff>
                  </from>
                  <to>
                    <xdr:col>5</xdr:col>
                    <xdr:colOff>581025</xdr:colOff>
                    <xdr:row>117</xdr:row>
                    <xdr:rowOff>9525</xdr:rowOff>
                  </to>
                </anchor>
              </controlPr>
            </control>
          </mc:Choice>
        </mc:AlternateContent>
        <mc:AlternateContent xmlns:mc="http://schemas.openxmlformats.org/markup-compatibility/2006">
          <mc:Choice Requires="x14">
            <control shapeId="2437" r:id="rId102" name="Check Box 389">
              <controlPr defaultSize="0" autoFill="0" autoLine="0" autoPict="0">
                <anchor moveWithCells="1">
                  <from>
                    <xdr:col>1</xdr:col>
                    <xdr:colOff>304800</xdr:colOff>
                    <xdr:row>117</xdr:row>
                    <xdr:rowOff>228600</xdr:rowOff>
                  </from>
                  <to>
                    <xdr:col>1</xdr:col>
                    <xdr:colOff>609600</xdr:colOff>
                    <xdr:row>117</xdr:row>
                    <xdr:rowOff>466725</xdr:rowOff>
                  </to>
                </anchor>
              </controlPr>
            </control>
          </mc:Choice>
        </mc:AlternateContent>
        <mc:AlternateContent xmlns:mc="http://schemas.openxmlformats.org/markup-compatibility/2006">
          <mc:Choice Requires="x14">
            <control shapeId="2438" r:id="rId103" name="Check Box 390">
              <controlPr defaultSize="0" autoFill="0" autoLine="0" autoPict="0">
                <anchor moveWithCells="1">
                  <from>
                    <xdr:col>6</xdr:col>
                    <xdr:colOff>276225</xdr:colOff>
                    <xdr:row>114</xdr:row>
                    <xdr:rowOff>114300</xdr:rowOff>
                  </from>
                  <to>
                    <xdr:col>6</xdr:col>
                    <xdr:colOff>581025</xdr:colOff>
                    <xdr:row>116</xdr:row>
                    <xdr:rowOff>9525</xdr:rowOff>
                  </to>
                </anchor>
              </controlPr>
            </control>
          </mc:Choice>
        </mc:AlternateContent>
        <mc:AlternateContent xmlns:mc="http://schemas.openxmlformats.org/markup-compatibility/2006">
          <mc:Choice Requires="x14">
            <control shapeId="2439" r:id="rId104" name="Check Box 391">
              <controlPr defaultSize="0" autoFill="0" autoLine="0" autoPict="0">
                <anchor moveWithCells="1">
                  <from>
                    <xdr:col>5</xdr:col>
                    <xdr:colOff>238125</xdr:colOff>
                    <xdr:row>118</xdr:row>
                    <xdr:rowOff>0</xdr:rowOff>
                  </from>
                  <to>
                    <xdr:col>5</xdr:col>
                    <xdr:colOff>581025</xdr:colOff>
                    <xdr:row>119</xdr:row>
                    <xdr:rowOff>0</xdr:rowOff>
                  </to>
                </anchor>
              </controlPr>
            </control>
          </mc:Choice>
        </mc:AlternateContent>
        <mc:AlternateContent xmlns:mc="http://schemas.openxmlformats.org/markup-compatibility/2006">
          <mc:Choice Requires="x14">
            <control shapeId="2440" r:id="rId105" name="Check Box 392">
              <controlPr defaultSize="0" autoFill="0" autoLine="0" autoPict="0">
                <anchor moveWithCells="1">
                  <from>
                    <xdr:col>6</xdr:col>
                    <xdr:colOff>276225</xdr:colOff>
                    <xdr:row>119</xdr:row>
                    <xdr:rowOff>95250</xdr:rowOff>
                  </from>
                  <to>
                    <xdr:col>6</xdr:col>
                    <xdr:colOff>657225</xdr:colOff>
                    <xdr:row>119</xdr:row>
                    <xdr:rowOff>390525</xdr:rowOff>
                  </to>
                </anchor>
              </controlPr>
            </control>
          </mc:Choice>
        </mc:AlternateContent>
        <mc:AlternateContent xmlns:mc="http://schemas.openxmlformats.org/markup-compatibility/2006">
          <mc:Choice Requires="x14">
            <control shapeId="2441" r:id="rId106" name="Check Box 393">
              <controlPr defaultSize="0" autoFill="0" autoLine="0" autoPict="0">
                <anchor moveWithCells="1">
                  <from>
                    <xdr:col>2</xdr:col>
                    <xdr:colOff>266700</xdr:colOff>
                    <xdr:row>120</xdr:row>
                    <xdr:rowOff>276225</xdr:rowOff>
                  </from>
                  <to>
                    <xdr:col>2</xdr:col>
                    <xdr:colOff>571500</xdr:colOff>
                    <xdr:row>120</xdr:row>
                    <xdr:rowOff>609600</xdr:rowOff>
                  </to>
                </anchor>
              </controlPr>
            </control>
          </mc:Choice>
        </mc:AlternateContent>
        <mc:AlternateContent xmlns:mc="http://schemas.openxmlformats.org/markup-compatibility/2006">
          <mc:Choice Requires="x14">
            <control shapeId="2442" r:id="rId107" name="Check Box 394">
              <controlPr defaultSize="0" autoFill="0" autoLine="0" autoPict="0">
                <anchor moveWithCells="1">
                  <from>
                    <xdr:col>6</xdr:col>
                    <xdr:colOff>304800</xdr:colOff>
                    <xdr:row>120</xdr:row>
                    <xdr:rowOff>304800</xdr:rowOff>
                  </from>
                  <to>
                    <xdr:col>6</xdr:col>
                    <xdr:colOff>638175</xdr:colOff>
                    <xdr:row>120</xdr:row>
                    <xdr:rowOff>600075</xdr:rowOff>
                  </to>
                </anchor>
              </controlPr>
            </control>
          </mc:Choice>
        </mc:AlternateContent>
        <mc:AlternateContent xmlns:mc="http://schemas.openxmlformats.org/markup-compatibility/2006">
          <mc:Choice Requires="x14">
            <control shapeId="2443" r:id="rId108" name="Check Box 395">
              <controlPr defaultSize="0" autoFill="0" autoLine="0" autoPict="0">
                <anchor moveWithCells="1">
                  <from>
                    <xdr:col>5</xdr:col>
                    <xdr:colOff>238125</xdr:colOff>
                    <xdr:row>120</xdr:row>
                    <xdr:rowOff>295275</xdr:rowOff>
                  </from>
                  <to>
                    <xdr:col>5</xdr:col>
                    <xdr:colOff>609600</xdr:colOff>
                    <xdr:row>120</xdr:row>
                    <xdr:rowOff>609600</xdr:rowOff>
                  </to>
                </anchor>
              </controlPr>
            </control>
          </mc:Choice>
        </mc:AlternateContent>
        <mc:AlternateContent xmlns:mc="http://schemas.openxmlformats.org/markup-compatibility/2006">
          <mc:Choice Requires="x14">
            <control shapeId="2444" r:id="rId109" name="Check Box 396">
              <controlPr defaultSize="0" autoFill="0" autoLine="0" autoPict="0">
                <anchor moveWithCells="1">
                  <from>
                    <xdr:col>4</xdr:col>
                    <xdr:colOff>304800</xdr:colOff>
                    <xdr:row>118</xdr:row>
                    <xdr:rowOff>9525</xdr:rowOff>
                  </from>
                  <to>
                    <xdr:col>4</xdr:col>
                    <xdr:colOff>609600</xdr:colOff>
                    <xdr:row>119</xdr:row>
                    <xdr:rowOff>9525</xdr:rowOff>
                  </to>
                </anchor>
              </controlPr>
            </control>
          </mc:Choice>
        </mc:AlternateContent>
        <mc:AlternateContent xmlns:mc="http://schemas.openxmlformats.org/markup-compatibility/2006">
          <mc:Choice Requires="x14">
            <control shapeId="2445" r:id="rId110" name="Check Box 397">
              <controlPr defaultSize="0" autoFill="0" autoLine="0" autoPict="0">
                <anchor moveWithCells="1">
                  <from>
                    <xdr:col>3</xdr:col>
                    <xdr:colOff>285750</xdr:colOff>
                    <xdr:row>117</xdr:row>
                    <xdr:rowOff>752475</xdr:rowOff>
                  </from>
                  <to>
                    <xdr:col>3</xdr:col>
                    <xdr:colOff>523875</xdr:colOff>
                    <xdr:row>119</xdr:row>
                    <xdr:rowOff>47625</xdr:rowOff>
                  </to>
                </anchor>
              </controlPr>
            </control>
          </mc:Choice>
        </mc:AlternateContent>
        <mc:AlternateContent xmlns:mc="http://schemas.openxmlformats.org/markup-compatibility/2006">
          <mc:Choice Requires="x14">
            <control shapeId="2446" r:id="rId111" name="Check Box 398">
              <controlPr defaultSize="0" autoFill="0" autoLine="0" autoPict="0">
                <anchor moveWithCells="1">
                  <from>
                    <xdr:col>1</xdr:col>
                    <xdr:colOff>276225</xdr:colOff>
                    <xdr:row>119</xdr:row>
                    <xdr:rowOff>76200</xdr:rowOff>
                  </from>
                  <to>
                    <xdr:col>1</xdr:col>
                    <xdr:colOff>581025</xdr:colOff>
                    <xdr:row>119</xdr:row>
                    <xdr:rowOff>409575</xdr:rowOff>
                  </to>
                </anchor>
              </controlPr>
            </control>
          </mc:Choice>
        </mc:AlternateContent>
        <mc:AlternateContent xmlns:mc="http://schemas.openxmlformats.org/markup-compatibility/2006">
          <mc:Choice Requires="x14">
            <control shapeId="2447" r:id="rId112" name="Check Box 399">
              <controlPr defaultSize="0" autoFill="0" autoLine="0" autoPict="0">
                <anchor moveWithCells="1">
                  <from>
                    <xdr:col>4</xdr:col>
                    <xdr:colOff>304800</xdr:colOff>
                    <xdr:row>119</xdr:row>
                    <xdr:rowOff>38100</xdr:rowOff>
                  </from>
                  <to>
                    <xdr:col>4</xdr:col>
                    <xdr:colOff>609600</xdr:colOff>
                    <xdr:row>119</xdr:row>
                    <xdr:rowOff>371475</xdr:rowOff>
                  </to>
                </anchor>
              </controlPr>
            </control>
          </mc:Choice>
        </mc:AlternateContent>
        <mc:AlternateContent xmlns:mc="http://schemas.openxmlformats.org/markup-compatibility/2006">
          <mc:Choice Requires="x14">
            <control shapeId="2448" r:id="rId113" name="Check Box 400">
              <controlPr defaultSize="0" autoFill="0" autoLine="0" autoPict="0">
                <anchor moveWithCells="1">
                  <from>
                    <xdr:col>4</xdr:col>
                    <xdr:colOff>314325</xdr:colOff>
                    <xdr:row>120</xdr:row>
                    <xdr:rowOff>295275</xdr:rowOff>
                  </from>
                  <to>
                    <xdr:col>4</xdr:col>
                    <xdr:colOff>619125</xdr:colOff>
                    <xdr:row>120</xdr:row>
                    <xdr:rowOff>619125</xdr:rowOff>
                  </to>
                </anchor>
              </controlPr>
            </control>
          </mc:Choice>
        </mc:AlternateContent>
        <mc:AlternateContent xmlns:mc="http://schemas.openxmlformats.org/markup-compatibility/2006">
          <mc:Choice Requires="x14">
            <control shapeId="2449" r:id="rId114" name="Check Box 401">
              <controlPr defaultSize="0" autoFill="0" autoLine="0" autoPict="0">
                <anchor moveWithCells="1">
                  <from>
                    <xdr:col>1</xdr:col>
                    <xdr:colOff>304800</xdr:colOff>
                    <xdr:row>117</xdr:row>
                    <xdr:rowOff>723900</xdr:rowOff>
                  </from>
                  <to>
                    <xdr:col>1</xdr:col>
                    <xdr:colOff>609600</xdr:colOff>
                    <xdr:row>119</xdr:row>
                    <xdr:rowOff>38100</xdr:rowOff>
                  </to>
                </anchor>
              </controlPr>
            </control>
          </mc:Choice>
        </mc:AlternateContent>
        <mc:AlternateContent xmlns:mc="http://schemas.openxmlformats.org/markup-compatibility/2006">
          <mc:Choice Requires="x14">
            <control shapeId="2450" r:id="rId115" name="Check Box 402">
              <controlPr defaultSize="0" autoFill="0" autoLine="0" autoPict="0">
                <anchor moveWithCells="1">
                  <from>
                    <xdr:col>3</xdr:col>
                    <xdr:colOff>247650</xdr:colOff>
                    <xdr:row>119</xdr:row>
                    <xdr:rowOff>47625</xdr:rowOff>
                  </from>
                  <to>
                    <xdr:col>3</xdr:col>
                    <xdr:colOff>628650</xdr:colOff>
                    <xdr:row>119</xdr:row>
                    <xdr:rowOff>400050</xdr:rowOff>
                  </to>
                </anchor>
              </controlPr>
            </control>
          </mc:Choice>
        </mc:AlternateContent>
        <mc:AlternateContent xmlns:mc="http://schemas.openxmlformats.org/markup-compatibility/2006">
          <mc:Choice Requires="x14">
            <control shapeId="2451" r:id="rId116" name="Check Box 403">
              <controlPr defaultSize="0" autoFill="0" autoLine="0" autoPict="0">
                <anchor moveWithCells="1">
                  <from>
                    <xdr:col>3</xdr:col>
                    <xdr:colOff>304800</xdr:colOff>
                    <xdr:row>120</xdr:row>
                    <xdr:rowOff>333375</xdr:rowOff>
                  </from>
                  <to>
                    <xdr:col>3</xdr:col>
                    <xdr:colOff>609600</xdr:colOff>
                    <xdr:row>120</xdr:row>
                    <xdr:rowOff>600075</xdr:rowOff>
                  </to>
                </anchor>
              </controlPr>
            </control>
          </mc:Choice>
        </mc:AlternateContent>
        <mc:AlternateContent xmlns:mc="http://schemas.openxmlformats.org/markup-compatibility/2006">
          <mc:Choice Requires="x14">
            <control shapeId="2452" r:id="rId117" name="Check Box 404">
              <controlPr defaultSize="0" autoFill="0" autoLine="0" autoPict="0">
                <anchor moveWithCells="1">
                  <from>
                    <xdr:col>2</xdr:col>
                    <xdr:colOff>266700</xdr:colOff>
                    <xdr:row>117</xdr:row>
                    <xdr:rowOff>733425</xdr:rowOff>
                  </from>
                  <to>
                    <xdr:col>2</xdr:col>
                    <xdr:colOff>571500</xdr:colOff>
                    <xdr:row>119</xdr:row>
                    <xdr:rowOff>47625</xdr:rowOff>
                  </to>
                </anchor>
              </controlPr>
            </control>
          </mc:Choice>
        </mc:AlternateContent>
        <mc:AlternateContent xmlns:mc="http://schemas.openxmlformats.org/markup-compatibility/2006">
          <mc:Choice Requires="x14">
            <control shapeId="2453" r:id="rId118" name="Check Box 405">
              <controlPr defaultSize="0" autoFill="0" autoLine="0" autoPict="0">
                <anchor moveWithCells="1">
                  <from>
                    <xdr:col>2</xdr:col>
                    <xdr:colOff>276225</xdr:colOff>
                    <xdr:row>119</xdr:row>
                    <xdr:rowOff>38100</xdr:rowOff>
                  </from>
                  <to>
                    <xdr:col>2</xdr:col>
                    <xdr:colOff>581025</xdr:colOff>
                    <xdr:row>119</xdr:row>
                    <xdr:rowOff>390525</xdr:rowOff>
                  </to>
                </anchor>
              </controlPr>
            </control>
          </mc:Choice>
        </mc:AlternateContent>
        <mc:AlternateContent xmlns:mc="http://schemas.openxmlformats.org/markup-compatibility/2006">
          <mc:Choice Requires="x14">
            <control shapeId="2454" r:id="rId119" name="Check Box 406">
              <controlPr defaultSize="0" autoFill="0" autoLine="0" autoPict="0">
                <anchor moveWithCells="1">
                  <from>
                    <xdr:col>5</xdr:col>
                    <xdr:colOff>238125</xdr:colOff>
                    <xdr:row>119</xdr:row>
                    <xdr:rowOff>57150</xdr:rowOff>
                  </from>
                  <to>
                    <xdr:col>5</xdr:col>
                    <xdr:colOff>542925</xdr:colOff>
                    <xdr:row>119</xdr:row>
                    <xdr:rowOff>381000</xdr:rowOff>
                  </to>
                </anchor>
              </controlPr>
            </control>
          </mc:Choice>
        </mc:AlternateContent>
        <mc:AlternateContent xmlns:mc="http://schemas.openxmlformats.org/markup-compatibility/2006">
          <mc:Choice Requires="x14">
            <control shapeId="2455" r:id="rId120" name="Check Box 407">
              <controlPr defaultSize="0" autoFill="0" autoLine="0" autoPict="0">
                <anchor moveWithCells="1">
                  <from>
                    <xdr:col>1</xdr:col>
                    <xdr:colOff>304800</xdr:colOff>
                    <xdr:row>120</xdr:row>
                    <xdr:rowOff>304800</xdr:rowOff>
                  </from>
                  <to>
                    <xdr:col>1</xdr:col>
                    <xdr:colOff>609600</xdr:colOff>
                    <xdr:row>120</xdr:row>
                    <xdr:rowOff>542925</xdr:rowOff>
                  </to>
                </anchor>
              </controlPr>
            </control>
          </mc:Choice>
        </mc:AlternateContent>
        <mc:AlternateContent xmlns:mc="http://schemas.openxmlformats.org/markup-compatibility/2006">
          <mc:Choice Requires="x14">
            <control shapeId="2456" r:id="rId121" name="Check Box 408">
              <controlPr defaultSize="0" autoFill="0" autoLine="0" autoPict="0">
                <anchor moveWithCells="1">
                  <from>
                    <xdr:col>6</xdr:col>
                    <xdr:colOff>285750</xdr:colOff>
                    <xdr:row>118</xdr:row>
                    <xdr:rowOff>9525</xdr:rowOff>
                  </from>
                  <to>
                    <xdr:col>6</xdr:col>
                    <xdr:colOff>590550</xdr:colOff>
                    <xdr:row>119</xdr:row>
                    <xdr:rowOff>9525</xdr:rowOff>
                  </to>
                </anchor>
              </controlPr>
            </control>
          </mc:Choice>
        </mc:AlternateContent>
        <mc:AlternateContent xmlns:mc="http://schemas.openxmlformats.org/markup-compatibility/2006">
          <mc:Choice Requires="x14">
            <control shapeId="2518" r:id="rId122" name="Check Box 470">
              <controlPr defaultSize="0" autoFill="0" autoLine="0" autoPict="0">
                <anchor moveWithCells="1">
                  <from>
                    <xdr:col>5</xdr:col>
                    <xdr:colOff>200025</xdr:colOff>
                    <xdr:row>124</xdr:row>
                    <xdr:rowOff>9525</xdr:rowOff>
                  </from>
                  <to>
                    <xdr:col>5</xdr:col>
                    <xdr:colOff>504825</xdr:colOff>
                    <xdr:row>125</xdr:row>
                    <xdr:rowOff>38100</xdr:rowOff>
                  </to>
                </anchor>
              </controlPr>
            </control>
          </mc:Choice>
        </mc:AlternateContent>
        <mc:AlternateContent xmlns:mc="http://schemas.openxmlformats.org/markup-compatibility/2006">
          <mc:Choice Requires="x14">
            <control shapeId="2523" r:id="rId123" name="Check Box 475">
              <controlPr defaultSize="0" autoFill="0" autoLine="0" autoPict="0">
                <anchor moveWithCells="1">
                  <from>
                    <xdr:col>4</xdr:col>
                    <xdr:colOff>228600</xdr:colOff>
                    <xdr:row>124</xdr:row>
                    <xdr:rowOff>57150</xdr:rowOff>
                  </from>
                  <to>
                    <xdr:col>4</xdr:col>
                    <xdr:colOff>533400</xdr:colOff>
                    <xdr:row>125</xdr:row>
                    <xdr:rowOff>28575</xdr:rowOff>
                  </to>
                </anchor>
              </controlPr>
            </control>
          </mc:Choice>
        </mc:AlternateContent>
        <mc:AlternateContent xmlns:mc="http://schemas.openxmlformats.org/markup-compatibility/2006">
          <mc:Choice Requires="x14">
            <control shapeId="2524" r:id="rId124" name="Check Box 476">
              <controlPr defaultSize="0" autoFill="0" autoLine="0" autoPict="0">
                <anchor moveWithCells="1">
                  <from>
                    <xdr:col>3</xdr:col>
                    <xdr:colOff>228600</xdr:colOff>
                    <xdr:row>124</xdr:row>
                    <xdr:rowOff>28575</xdr:rowOff>
                  </from>
                  <to>
                    <xdr:col>3</xdr:col>
                    <xdr:colOff>533400</xdr:colOff>
                    <xdr:row>125</xdr:row>
                    <xdr:rowOff>38100</xdr:rowOff>
                  </to>
                </anchor>
              </controlPr>
            </control>
          </mc:Choice>
        </mc:AlternateContent>
        <mc:AlternateContent xmlns:mc="http://schemas.openxmlformats.org/markup-compatibility/2006">
          <mc:Choice Requires="x14">
            <control shapeId="2525" r:id="rId125" name="Check Box 477">
              <controlPr defaultSize="0" autoFill="0" autoLine="0" autoPict="0">
                <anchor moveWithCells="1">
                  <from>
                    <xdr:col>1</xdr:col>
                    <xdr:colOff>276225</xdr:colOff>
                    <xdr:row>124</xdr:row>
                    <xdr:rowOff>57150</xdr:rowOff>
                  </from>
                  <to>
                    <xdr:col>1</xdr:col>
                    <xdr:colOff>581025</xdr:colOff>
                    <xdr:row>125</xdr:row>
                    <xdr:rowOff>47625</xdr:rowOff>
                  </to>
                </anchor>
              </controlPr>
            </control>
          </mc:Choice>
        </mc:AlternateContent>
        <mc:AlternateContent xmlns:mc="http://schemas.openxmlformats.org/markup-compatibility/2006">
          <mc:Choice Requires="x14">
            <control shapeId="2531" r:id="rId126" name="Check Box 483">
              <controlPr defaultSize="0" autoFill="0" autoLine="0" autoPict="0">
                <anchor moveWithCells="1">
                  <from>
                    <xdr:col>2</xdr:col>
                    <xdr:colOff>238125</xdr:colOff>
                    <xdr:row>124</xdr:row>
                    <xdr:rowOff>57150</xdr:rowOff>
                  </from>
                  <to>
                    <xdr:col>2</xdr:col>
                    <xdr:colOff>542925</xdr:colOff>
                    <xdr:row>125</xdr:row>
                    <xdr:rowOff>38100</xdr:rowOff>
                  </to>
                </anchor>
              </controlPr>
            </control>
          </mc:Choice>
        </mc:AlternateContent>
        <mc:AlternateContent xmlns:mc="http://schemas.openxmlformats.org/markup-compatibility/2006">
          <mc:Choice Requires="x14">
            <control shapeId="2535" r:id="rId127" name="Check Box 487">
              <controlPr defaultSize="0" autoFill="0" autoLine="0" autoPict="0">
                <anchor moveWithCells="1">
                  <from>
                    <xdr:col>6</xdr:col>
                    <xdr:colOff>219075</xdr:colOff>
                    <xdr:row>124</xdr:row>
                    <xdr:rowOff>9525</xdr:rowOff>
                  </from>
                  <to>
                    <xdr:col>6</xdr:col>
                    <xdr:colOff>523875</xdr:colOff>
                    <xdr:row>125</xdr:row>
                    <xdr:rowOff>28575</xdr:rowOff>
                  </to>
                </anchor>
              </controlPr>
            </control>
          </mc:Choice>
        </mc:AlternateContent>
        <mc:AlternateContent xmlns:mc="http://schemas.openxmlformats.org/markup-compatibility/2006">
          <mc:Choice Requires="x14">
            <control shapeId="2536" r:id="rId128" name="Check Box 488">
              <controlPr defaultSize="0" autoFill="0" autoLine="0" autoPict="0">
                <anchor moveWithCells="1">
                  <from>
                    <xdr:col>5</xdr:col>
                    <xdr:colOff>238125</xdr:colOff>
                    <xdr:row>125</xdr:row>
                    <xdr:rowOff>238125</xdr:rowOff>
                  </from>
                  <to>
                    <xdr:col>5</xdr:col>
                    <xdr:colOff>542925</xdr:colOff>
                    <xdr:row>125</xdr:row>
                    <xdr:rowOff>514350</xdr:rowOff>
                  </to>
                </anchor>
              </controlPr>
            </control>
          </mc:Choice>
        </mc:AlternateContent>
        <mc:AlternateContent xmlns:mc="http://schemas.openxmlformats.org/markup-compatibility/2006">
          <mc:Choice Requires="x14">
            <control shapeId="2538" r:id="rId129" name="Check Box 490">
              <controlPr defaultSize="0" autoFill="0" autoLine="0" autoPict="0">
                <anchor moveWithCells="1">
                  <from>
                    <xdr:col>4</xdr:col>
                    <xdr:colOff>238125</xdr:colOff>
                    <xdr:row>125</xdr:row>
                    <xdr:rowOff>247650</xdr:rowOff>
                  </from>
                  <to>
                    <xdr:col>4</xdr:col>
                    <xdr:colOff>542925</xdr:colOff>
                    <xdr:row>125</xdr:row>
                    <xdr:rowOff>504825</xdr:rowOff>
                  </to>
                </anchor>
              </controlPr>
            </control>
          </mc:Choice>
        </mc:AlternateContent>
        <mc:AlternateContent xmlns:mc="http://schemas.openxmlformats.org/markup-compatibility/2006">
          <mc:Choice Requires="x14">
            <control shapeId="2539" r:id="rId130" name="Check Box 491">
              <controlPr defaultSize="0" autoFill="0" autoLine="0" autoPict="0">
                <anchor moveWithCells="1">
                  <from>
                    <xdr:col>3</xdr:col>
                    <xdr:colOff>276225</xdr:colOff>
                    <xdr:row>125</xdr:row>
                    <xdr:rowOff>219075</xdr:rowOff>
                  </from>
                  <to>
                    <xdr:col>3</xdr:col>
                    <xdr:colOff>609600</xdr:colOff>
                    <xdr:row>125</xdr:row>
                    <xdr:rowOff>533400</xdr:rowOff>
                  </to>
                </anchor>
              </controlPr>
            </control>
          </mc:Choice>
        </mc:AlternateContent>
        <mc:AlternateContent xmlns:mc="http://schemas.openxmlformats.org/markup-compatibility/2006">
          <mc:Choice Requires="x14">
            <control shapeId="2542" r:id="rId131" name="Check Box 494">
              <controlPr defaultSize="0" autoFill="0" autoLine="0" autoPict="0">
                <anchor moveWithCells="1">
                  <from>
                    <xdr:col>1</xdr:col>
                    <xdr:colOff>285750</xdr:colOff>
                    <xdr:row>125</xdr:row>
                    <xdr:rowOff>219075</xdr:rowOff>
                  </from>
                  <to>
                    <xdr:col>1</xdr:col>
                    <xdr:colOff>590550</xdr:colOff>
                    <xdr:row>125</xdr:row>
                    <xdr:rowOff>571500</xdr:rowOff>
                  </to>
                </anchor>
              </controlPr>
            </control>
          </mc:Choice>
        </mc:AlternateContent>
        <mc:AlternateContent xmlns:mc="http://schemas.openxmlformats.org/markup-compatibility/2006">
          <mc:Choice Requires="x14">
            <control shapeId="2544" r:id="rId132" name="Check Box 496">
              <controlPr defaultSize="0" autoFill="0" autoLine="0" autoPict="0">
                <anchor moveWithCells="1">
                  <from>
                    <xdr:col>2</xdr:col>
                    <xdr:colOff>219075</xdr:colOff>
                    <xdr:row>125</xdr:row>
                    <xdr:rowOff>209550</xdr:rowOff>
                  </from>
                  <to>
                    <xdr:col>2</xdr:col>
                    <xdr:colOff>523875</xdr:colOff>
                    <xdr:row>125</xdr:row>
                    <xdr:rowOff>561975</xdr:rowOff>
                  </to>
                </anchor>
              </controlPr>
            </control>
          </mc:Choice>
        </mc:AlternateContent>
        <mc:AlternateContent xmlns:mc="http://schemas.openxmlformats.org/markup-compatibility/2006">
          <mc:Choice Requires="x14">
            <control shapeId="2547" r:id="rId133" name="Check Box 499">
              <controlPr defaultSize="0" autoFill="0" autoLine="0" autoPict="0">
                <anchor moveWithCells="1">
                  <from>
                    <xdr:col>6</xdr:col>
                    <xdr:colOff>238125</xdr:colOff>
                    <xdr:row>125</xdr:row>
                    <xdr:rowOff>171450</xdr:rowOff>
                  </from>
                  <to>
                    <xdr:col>6</xdr:col>
                    <xdr:colOff>542925</xdr:colOff>
                    <xdr:row>125</xdr:row>
                    <xdr:rowOff>571500</xdr:rowOff>
                  </to>
                </anchor>
              </controlPr>
            </control>
          </mc:Choice>
        </mc:AlternateContent>
        <mc:AlternateContent xmlns:mc="http://schemas.openxmlformats.org/markup-compatibility/2006">
          <mc:Choice Requires="x14">
            <control shapeId="2548" r:id="rId134" name="Check Box 500">
              <controlPr defaultSize="0" autoFill="0" autoLine="0" autoPict="0">
                <anchor moveWithCells="1">
                  <from>
                    <xdr:col>1</xdr:col>
                    <xdr:colOff>361950</xdr:colOff>
                    <xdr:row>143</xdr:row>
                    <xdr:rowOff>57150</xdr:rowOff>
                  </from>
                  <to>
                    <xdr:col>1</xdr:col>
                    <xdr:colOff>666750</xdr:colOff>
                    <xdr:row>143</xdr:row>
                    <xdr:rowOff>400050</xdr:rowOff>
                  </to>
                </anchor>
              </controlPr>
            </control>
          </mc:Choice>
        </mc:AlternateContent>
        <mc:AlternateContent xmlns:mc="http://schemas.openxmlformats.org/markup-compatibility/2006">
          <mc:Choice Requires="x14">
            <control shapeId="2549" r:id="rId135" name="Check Box 501">
              <controlPr defaultSize="0" autoFill="0" autoLine="0" autoPict="0">
                <anchor moveWithCells="1">
                  <from>
                    <xdr:col>2</xdr:col>
                    <xdr:colOff>276225</xdr:colOff>
                    <xdr:row>143</xdr:row>
                    <xdr:rowOff>57150</xdr:rowOff>
                  </from>
                  <to>
                    <xdr:col>2</xdr:col>
                    <xdr:colOff>581025</xdr:colOff>
                    <xdr:row>143</xdr:row>
                    <xdr:rowOff>419100</xdr:rowOff>
                  </to>
                </anchor>
              </controlPr>
            </control>
          </mc:Choice>
        </mc:AlternateContent>
        <mc:AlternateContent xmlns:mc="http://schemas.openxmlformats.org/markup-compatibility/2006">
          <mc:Choice Requires="x14">
            <control shapeId="2550" r:id="rId136" name="Check Box 502">
              <controlPr defaultSize="0" autoFill="0" autoLine="0" autoPict="0">
                <anchor moveWithCells="1">
                  <from>
                    <xdr:col>3</xdr:col>
                    <xdr:colOff>304800</xdr:colOff>
                    <xdr:row>143</xdr:row>
                    <xdr:rowOff>66675</xdr:rowOff>
                  </from>
                  <to>
                    <xdr:col>3</xdr:col>
                    <xdr:colOff>609600</xdr:colOff>
                    <xdr:row>143</xdr:row>
                    <xdr:rowOff>409575</xdr:rowOff>
                  </to>
                </anchor>
              </controlPr>
            </control>
          </mc:Choice>
        </mc:AlternateContent>
        <mc:AlternateContent xmlns:mc="http://schemas.openxmlformats.org/markup-compatibility/2006">
          <mc:Choice Requires="x14">
            <control shapeId="2551" r:id="rId137" name="Check Box 503">
              <controlPr defaultSize="0" autoFill="0" autoLine="0" autoPict="0">
                <anchor moveWithCells="1">
                  <from>
                    <xdr:col>4</xdr:col>
                    <xdr:colOff>295275</xdr:colOff>
                    <xdr:row>143</xdr:row>
                    <xdr:rowOff>95250</xdr:rowOff>
                  </from>
                  <to>
                    <xdr:col>4</xdr:col>
                    <xdr:colOff>600075</xdr:colOff>
                    <xdr:row>144</xdr:row>
                    <xdr:rowOff>0</xdr:rowOff>
                  </to>
                </anchor>
              </controlPr>
            </control>
          </mc:Choice>
        </mc:AlternateContent>
        <mc:AlternateContent xmlns:mc="http://schemas.openxmlformats.org/markup-compatibility/2006">
          <mc:Choice Requires="x14">
            <control shapeId="2552" r:id="rId138" name="Check Box 504">
              <controlPr defaultSize="0" autoFill="0" autoLine="0" autoPict="0">
                <anchor moveWithCells="1">
                  <from>
                    <xdr:col>6</xdr:col>
                    <xdr:colOff>295275</xdr:colOff>
                    <xdr:row>143</xdr:row>
                    <xdr:rowOff>76200</xdr:rowOff>
                  </from>
                  <to>
                    <xdr:col>6</xdr:col>
                    <xdr:colOff>609600</xdr:colOff>
                    <xdr:row>143</xdr:row>
                    <xdr:rowOff>419100</xdr:rowOff>
                  </to>
                </anchor>
              </controlPr>
            </control>
          </mc:Choice>
        </mc:AlternateContent>
        <mc:AlternateContent xmlns:mc="http://schemas.openxmlformats.org/markup-compatibility/2006">
          <mc:Choice Requires="x14">
            <control shapeId="2553" r:id="rId139" name="Check Box 505">
              <controlPr defaultSize="0" autoFill="0" autoLine="0" autoPict="0">
                <anchor moveWithCells="1">
                  <from>
                    <xdr:col>5</xdr:col>
                    <xdr:colOff>295275</xdr:colOff>
                    <xdr:row>143</xdr:row>
                    <xdr:rowOff>66675</xdr:rowOff>
                  </from>
                  <to>
                    <xdr:col>5</xdr:col>
                    <xdr:colOff>600075</xdr:colOff>
                    <xdr:row>143</xdr:row>
                    <xdr:rowOff>428625</xdr:rowOff>
                  </to>
                </anchor>
              </controlPr>
            </control>
          </mc:Choice>
        </mc:AlternateContent>
        <mc:AlternateContent xmlns:mc="http://schemas.openxmlformats.org/markup-compatibility/2006">
          <mc:Choice Requires="x14">
            <control shapeId="2554" r:id="rId140" name="Check Box 506">
              <controlPr defaultSize="0" autoFill="0" autoLine="0" autoPict="0">
                <anchor moveWithCells="1">
                  <from>
                    <xdr:col>1</xdr:col>
                    <xdr:colOff>333375</xdr:colOff>
                    <xdr:row>138</xdr:row>
                    <xdr:rowOff>85725</xdr:rowOff>
                  </from>
                  <to>
                    <xdr:col>1</xdr:col>
                    <xdr:colOff>638175</xdr:colOff>
                    <xdr:row>138</xdr:row>
                    <xdr:rowOff>400050</xdr:rowOff>
                  </to>
                </anchor>
              </controlPr>
            </control>
          </mc:Choice>
        </mc:AlternateContent>
        <mc:AlternateContent xmlns:mc="http://schemas.openxmlformats.org/markup-compatibility/2006">
          <mc:Choice Requires="x14">
            <control shapeId="2555" r:id="rId141" name="Check Box 507">
              <controlPr defaultSize="0" autoFill="0" autoLine="0" autoPict="0">
                <anchor moveWithCells="1">
                  <from>
                    <xdr:col>2</xdr:col>
                    <xdr:colOff>285750</xdr:colOff>
                    <xdr:row>138</xdr:row>
                    <xdr:rowOff>76200</xdr:rowOff>
                  </from>
                  <to>
                    <xdr:col>2</xdr:col>
                    <xdr:colOff>590550</xdr:colOff>
                    <xdr:row>138</xdr:row>
                    <xdr:rowOff>400050</xdr:rowOff>
                  </to>
                </anchor>
              </controlPr>
            </control>
          </mc:Choice>
        </mc:AlternateContent>
        <mc:AlternateContent xmlns:mc="http://schemas.openxmlformats.org/markup-compatibility/2006">
          <mc:Choice Requires="x14">
            <control shapeId="2556" r:id="rId142" name="Check Box 508">
              <controlPr defaultSize="0" autoFill="0" autoLine="0" autoPict="0">
                <anchor moveWithCells="1">
                  <from>
                    <xdr:col>3</xdr:col>
                    <xdr:colOff>285750</xdr:colOff>
                    <xdr:row>138</xdr:row>
                    <xdr:rowOff>85725</xdr:rowOff>
                  </from>
                  <to>
                    <xdr:col>3</xdr:col>
                    <xdr:colOff>590550</xdr:colOff>
                    <xdr:row>138</xdr:row>
                    <xdr:rowOff>400050</xdr:rowOff>
                  </to>
                </anchor>
              </controlPr>
            </control>
          </mc:Choice>
        </mc:AlternateContent>
        <mc:AlternateContent xmlns:mc="http://schemas.openxmlformats.org/markup-compatibility/2006">
          <mc:Choice Requires="x14">
            <control shapeId="2557" r:id="rId143" name="Check Box 509">
              <controlPr defaultSize="0" autoFill="0" autoLine="0" autoPict="0">
                <anchor moveWithCells="1">
                  <from>
                    <xdr:col>4</xdr:col>
                    <xdr:colOff>295275</xdr:colOff>
                    <xdr:row>138</xdr:row>
                    <xdr:rowOff>85725</xdr:rowOff>
                  </from>
                  <to>
                    <xdr:col>4</xdr:col>
                    <xdr:colOff>600075</xdr:colOff>
                    <xdr:row>138</xdr:row>
                    <xdr:rowOff>400050</xdr:rowOff>
                  </to>
                </anchor>
              </controlPr>
            </control>
          </mc:Choice>
        </mc:AlternateContent>
        <mc:AlternateContent xmlns:mc="http://schemas.openxmlformats.org/markup-compatibility/2006">
          <mc:Choice Requires="x14">
            <control shapeId="2558" r:id="rId144" name="Check Box 510">
              <controlPr defaultSize="0" autoFill="0" autoLine="0" autoPict="0">
                <anchor moveWithCells="1">
                  <from>
                    <xdr:col>6</xdr:col>
                    <xdr:colOff>304800</xdr:colOff>
                    <xdr:row>138</xdr:row>
                    <xdr:rowOff>85725</xdr:rowOff>
                  </from>
                  <to>
                    <xdr:col>6</xdr:col>
                    <xdr:colOff>609600</xdr:colOff>
                    <xdr:row>138</xdr:row>
                    <xdr:rowOff>400050</xdr:rowOff>
                  </to>
                </anchor>
              </controlPr>
            </control>
          </mc:Choice>
        </mc:AlternateContent>
        <mc:AlternateContent xmlns:mc="http://schemas.openxmlformats.org/markup-compatibility/2006">
          <mc:Choice Requires="x14">
            <control shapeId="2559" r:id="rId145" name="Check Box 511">
              <controlPr defaultSize="0" autoFill="0" autoLine="0" autoPict="0">
                <anchor moveWithCells="1">
                  <from>
                    <xdr:col>5</xdr:col>
                    <xdr:colOff>304800</xdr:colOff>
                    <xdr:row>138</xdr:row>
                    <xdr:rowOff>85725</xdr:rowOff>
                  </from>
                  <to>
                    <xdr:col>5</xdr:col>
                    <xdr:colOff>609600</xdr:colOff>
                    <xdr:row>138</xdr:row>
                    <xdr:rowOff>400050</xdr:rowOff>
                  </to>
                </anchor>
              </controlPr>
            </control>
          </mc:Choice>
        </mc:AlternateContent>
        <mc:AlternateContent xmlns:mc="http://schemas.openxmlformats.org/markup-compatibility/2006">
          <mc:Choice Requires="x14">
            <control shapeId="2560" r:id="rId146" name="Check Box 512">
              <controlPr defaultSize="0" autoFill="0" autoLine="0" autoPict="0">
                <anchor moveWithCells="1">
                  <from>
                    <xdr:col>1</xdr:col>
                    <xdr:colOff>342900</xdr:colOff>
                    <xdr:row>133</xdr:row>
                    <xdr:rowOff>123825</xdr:rowOff>
                  </from>
                  <to>
                    <xdr:col>1</xdr:col>
                    <xdr:colOff>676275</xdr:colOff>
                    <xdr:row>133</xdr:row>
                    <xdr:rowOff>552450</xdr:rowOff>
                  </to>
                </anchor>
              </controlPr>
            </control>
          </mc:Choice>
        </mc:AlternateContent>
        <mc:AlternateContent xmlns:mc="http://schemas.openxmlformats.org/markup-compatibility/2006">
          <mc:Choice Requires="x14">
            <control shapeId="2561" r:id="rId147" name="Check Box 513">
              <controlPr defaultSize="0" autoFill="0" autoLine="0" autoPict="0">
                <anchor moveWithCells="1">
                  <from>
                    <xdr:col>2</xdr:col>
                    <xdr:colOff>295275</xdr:colOff>
                    <xdr:row>133</xdr:row>
                    <xdr:rowOff>114300</xdr:rowOff>
                  </from>
                  <to>
                    <xdr:col>2</xdr:col>
                    <xdr:colOff>600075</xdr:colOff>
                    <xdr:row>133</xdr:row>
                    <xdr:rowOff>542925</xdr:rowOff>
                  </to>
                </anchor>
              </controlPr>
            </control>
          </mc:Choice>
        </mc:AlternateContent>
        <mc:AlternateContent xmlns:mc="http://schemas.openxmlformats.org/markup-compatibility/2006">
          <mc:Choice Requires="x14">
            <control shapeId="2562" r:id="rId148" name="Check Box 514">
              <controlPr defaultSize="0" autoFill="0" autoLine="0" autoPict="0">
                <anchor moveWithCells="1">
                  <from>
                    <xdr:col>3</xdr:col>
                    <xdr:colOff>285750</xdr:colOff>
                    <xdr:row>133</xdr:row>
                    <xdr:rowOff>152400</xdr:rowOff>
                  </from>
                  <to>
                    <xdr:col>3</xdr:col>
                    <xdr:colOff>590550</xdr:colOff>
                    <xdr:row>133</xdr:row>
                    <xdr:rowOff>581025</xdr:rowOff>
                  </to>
                </anchor>
              </controlPr>
            </control>
          </mc:Choice>
        </mc:AlternateContent>
        <mc:AlternateContent xmlns:mc="http://schemas.openxmlformats.org/markup-compatibility/2006">
          <mc:Choice Requires="x14">
            <control shapeId="2563" r:id="rId149" name="Check Box 515">
              <controlPr defaultSize="0" autoFill="0" autoLine="0" autoPict="0">
                <anchor moveWithCells="1">
                  <from>
                    <xdr:col>4</xdr:col>
                    <xdr:colOff>276225</xdr:colOff>
                    <xdr:row>133</xdr:row>
                    <xdr:rowOff>123825</xdr:rowOff>
                  </from>
                  <to>
                    <xdr:col>4</xdr:col>
                    <xdr:colOff>581025</xdr:colOff>
                    <xdr:row>133</xdr:row>
                    <xdr:rowOff>552450</xdr:rowOff>
                  </to>
                </anchor>
              </controlPr>
            </control>
          </mc:Choice>
        </mc:AlternateContent>
        <mc:AlternateContent xmlns:mc="http://schemas.openxmlformats.org/markup-compatibility/2006">
          <mc:Choice Requires="x14">
            <control shapeId="2564" r:id="rId150" name="Check Box 516">
              <controlPr defaultSize="0" autoFill="0" autoLine="0" autoPict="0">
                <anchor moveWithCells="1">
                  <from>
                    <xdr:col>6</xdr:col>
                    <xdr:colOff>285750</xdr:colOff>
                    <xdr:row>133</xdr:row>
                    <xdr:rowOff>142875</xdr:rowOff>
                  </from>
                  <to>
                    <xdr:col>6</xdr:col>
                    <xdr:colOff>647700</xdr:colOff>
                    <xdr:row>133</xdr:row>
                    <xdr:rowOff>571500</xdr:rowOff>
                  </to>
                </anchor>
              </controlPr>
            </control>
          </mc:Choice>
        </mc:AlternateContent>
        <mc:AlternateContent xmlns:mc="http://schemas.openxmlformats.org/markup-compatibility/2006">
          <mc:Choice Requires="x14">
            <control shapeId="2565" r:id="rId151" name="Check Box 517">
              <controlPr defaultSize="0" autoFill="0" autoLine="0" autoPict="0">
                <anchor moveWithCells="1">
                  <from>
                    <xdr:col>5</xdr:col>
                    <xdr:colOff>285750</xdr:colOff>
                    <xdr:row>133</xdr:row>
                    <xdr:rowOff>123825</xdr:rowOff>
                  </from>
                  <to>
                    <xdr:col>5</xdr:col>
                    <xdr:colOff>590550</xdr:colOff>
                    <xdr:row>133</xdr:row>
                    <xdr:rowOff>552450</xdr:rowOff>
                  </to>
                </anchor>
              </controlPr>
            </control>
          </mc:Choice>
        </mc:AlternateContent>
        <mc:AlternateContent xmlns:mc="http://schemas.openxmlformats.org/markup-compatibility/2006">
          <mc:Choice Requires="x14">
            <control shapeId="2569" r:id="rId152" name="Check Box 521">
              <controlPr defaultSize="0" autoFill="0" autoLine="0" autoPict="0">
                <anchor moveWithCells="1">
                  <from>
                    <xdr:col>2</xdr:col>
                    <xdr:colOff>276225</xdr:colOff>
                    <xdr:row>144</xdr:row>
                    <xdr:rowOff>85725</xdr:rowOff>
                  </from>
                  <to>
                    <xdr:col>2</xdr:col>
                    <xdr:colOff>581025</xdr:colOff>
                    <xdr:row>144</xdr:row>
                    <xdr:rowOff>409575</xdr:rowOff>
                  </to>
                </anchor>
              </controlPr>
            </control>
          </mc:Choice>
        </mc:AlternateContent>
        <mc:AlternateContent xmlns:mc="http://schemas.openxmlformats.org/markup-compatibility/2006">
          <mc:Choice Requires="x14">
            <control shapeId="2573" r:id="rId153" name="Check Box 525">
              <controlPr defaultSize="0" autoFill="0" autoLine="0" autoPict="0">
                <anchor moveWithCells="1">
                  <from>
                    <xdr:col>5</xdr:col>
                    <xdr:colOff>238125</xdr:colOff>
                    <xdr:row>71</xdr:row>
                    <xdr:rowOff>47625</xdr:rowOff>
                  </from>
                  <to>
                    <xdr:col>5</xdr:col>
                    <xdr:colOff>542925</xdr:colOff>
                    <xdr:row>71</xdr:row>
                    <xdr:rowOff>428625</xdr:rowOff>
                  </to>
                </anchor>
              </controlPr>
            </control>
          </mc:Choice>
        </mc:AlternateContent>
        <mc:AlternateContent xmlns:mc="http://schemas.openxmlformats.org/markup-compatibility/2006">
          <mc:Choice Requires="x14">
            <control shapeId="2574" r:id="rId154" name="Check Box 526">
              <controlPr defaultSize="0" autoFill="0" autoLine="0" autoPict="0">
                <anchor moveWithCells="1">
                  <from>
                    <xdr:col>4</xdr:col>
                    <xdr:colOff>323850</xdr:colOff>
                    <xdr:row>71</xdr:row>
                    <xdr:rowOff>104775</xdr:rowOff>
                  </from>
                  <to>
                    <xdr:col>4</xdr:col>
                    <xdr:colOff>542925</xdr:colOff>
                    <xdr:row>71</xdr:row>
                    <xdr:rowOff>361950</xdr:rowOff>
                  </to>
                </anchor>
              </controlPr>
            </control>
          </mc:Choice>
        </mc:AlternateContent>
        <mc:AlternateContent xmlns:mc="http://schemas.openxmlformats.org/markup-compatibility/2006">
          <mc:Choice Requires="x14">
            <control shapeId="2576" r:id="rId155" name="Check Box 528">
              <controlPr defaultSize="0" autoFill="0" autoLine="0" autoPict="0">
                <anchor moveWithCells="1">
                  <from>
                    <xdr:col>1</xdr:col>
                    <xdr:colOff>333375</xdr:colOff>
                    <xdr:row>71</xdr:row>
                    <xdr:rowOff>76200</xdr:rowOff>
                  </from>
                  <to>
                    <xdr:col>1</xdr:col>
                    <xdr:colOff>638175</xdr:colOff>
                    <xdr:row>71</xdr:row>
                    <xdr:rowOff>400050</xdr:rowOff>
                  </to>
                </anchor>
              </controlPr>
            </control>
          </mc:Choice>
        </mc:AlternateContent>
        <mc:AlternateContent xmlns:mc="http://schemas.openxmlformats.org/markup-compatibility/2006">
          <mc:Choice Requires="x14">
            <control shapeId="2577" r:id="rId156" name="Check Box 529">
              <controlPr defaultSize="0" autoFill="0" autoLine="0" autoPict="0">
                <anchor moveWithCells="1">
                  <from>
                    <xdr:col>2</xdr:col>
                    <xdr:colOff>247650</xdr:colOff>
                    <xdr:row>71</xdr:row>
                    <xdr:rowOff>76200</xdr:rowOff>
                  </from>
                  <to>
                    <xdr:col>2</xdr:col>
                    <xdr:colOff>552450</xdr:colOff>
                    <xdr:row>71</xdr:row>
                    <xdr:rowOff>400050</xdr:rowOff>
                  </to>
                </anchor>
              </controlPr>
            </control>
          </mc:Choice>
        </mc:AlternateContent>
        <mc:AlternateContent xmlns:mc="http://schemas.openxmlformats.org/markup-compatibility/2006">
          <mc:Choice Requires="x14">
            <control shapeId="2578" r:id="rId157" name="Check Box 530">
              <controlPr defaultSize="0" autoFill="0" autoLine="0" autoPict="0">
                <anchor moveWithCells="1">
                  <from>
                    <xdr:col>6</xdr:col>
                    <xdr:colOff>257175</xdr:colOff>
                    <xdr:row>71</xdr:row>
                    <xdr:rowOff>28575</xdr:rowOff>
                  </from>
                  <to>
                    <xdr:col>6</xdr:col>
                    <xdr:colOff>561975</xdr:colOff>
                    <xdr:row>71</xdr:row>
                    <xdr:rowOff>400050</xdr:rowOff>
                  </to>
                </anchor>
              </controlPr>
            </control>
          </mc:Choice>
        </mc:AlternateContent>
        <mc:AlternateContent xmlns:mc="http://schemas.openxmlformats.org/markup-compatibility/2006">
          <mc:Choice Requires="x14">
            <control shapeId="2583" r:id="rId158" name="Check Box 535">
              <controlPr defaultSize="0" autoFill="0" autoLine="0" autoPict="0">
                <anchor moveWithCells="1">
                  <from>
                    <xdr:col>2</xdr:col>
                    <xdr:colOff>257175</xdr:colOff>
                    <xdr:row>68</xdr:row>
                    <xdr:rowOff>57150</xdr:rowOff>
                  </from>
                  <to>
                    <xdr:col>2</xdr:col>
                    <xdr:colOff>561975</xdr:colOff>
                    <xdr:row>68</xdr:row>
                    <xdr:rowOff>628650</xdr:rowOff>
                  </to>
                </anchor>
              </controlPr>
            </control>
          </mc:Choice>
        </mc:AlternateContent>
        <mc:AlternateContent xmlns:mc="http://schemas.openxmlformats.org/markup-compatibility/2006">
          <mc:Choice Requires="x14">
            <control shapeId="2584" r:id="rId159" name="Check Box 536">
              <controlPr defaultSize="0" autoFill="0" autoLine="0" autoPict="0">
                <anchor moveWithCells="1">
                  <from>
                    <xdr:col>6</xdr:col>
                    <xdr:colOff>257175</xdr:colOff>
                    <xdr:row>68</xdr:row>
                    <xdr:rowOff>0</xdr:rowOff>
                  </from>
                  <to>
                    <xdr:col>6</xdr:col>
                    <xdr:colOff>561975</xdr:colOff>
                    <xdr:row>68</xdr:row>
                    <xdr:rowOff>695325</xdr:rowOff>
                  </to>
                </anchor>
              </controlPr>
            </control>
          </mc:Choice>
        </mc:AlternateContent>
        <mc:AlternateContent xmlns:mc="http://schemas.openxmlformats.org/markup-compatibility/2006">
          <mc:Choice Requires="x14">
            <control shapeId="2585" r:id="rId160" name="Check Box 537">
              <controlPr defaultSize="0" autoFill="0" autoLine="0" autoPict="0">
                <anchor moveWithCells="1">
                  <from>
                    <xdr:col>5</xdr:col>
                    <xdr:colOff>238125</xdr:colOff>
                    <xdr:row>68</xdr:row>
                    <xdr:rowOff>19050</xdr:rowOff>
                  </from>
                  <to>
                    <xdr:col>5</xdr:col>
                    <xdr:colOff>542925</xdr:colOff>
                    <xdr:row>68</xdr:row>
                    <xdr:rowOff>714375</xdr:rowOff>
                  </to>
                </anchor>
              </controlPr>
            </control>
          </mc:Choice>
        </mc:AlternateContent>
        <mc:AlternateContent xmlns:mc="http://schemas.openxmlformats.org/markup-compatibility/2006">
          <mc:Choice Requires="x14">
            <control shapeId="2586" r:id="rId161" name="Check Box 538">
              <controlPr defaultSize="0" autoFill="0" autoLine="0" autoPict="0">
                <anchor moveWithCells="1">
                  <from>
                    <xdr:col>4</xdr:col>
                    <xdr:colOff>314325</xdr:colOff>
                    <xdr:row>68</xdr:row>
                    <xdr:rowOff>0</xdr:rowOff>
                  </from>
                  <to>
                    <xdr:col>4</xdr:col>
                    <xdr:colOff>819150</xdr:colOff>
                    <xdr:row>68</xdr:row>
                    <xdr:rowOff>704850</xdr:rowOff>
                  </to>
                </anchor>
              </controlPr>
            </control>
          </mc:Choice>
        </mc:AlternateContent>
        <mc:AlternateContent xmlns:mc="http://schemas.openxmlformats.org/markup-compatibility/2006">
          <mc:Choice Requires="x14">
            <control shapeId="2587" r:id="rId162" name="Check Box 539">
              <controlPr defaultSize="0" autoFill="0" autoLine="0" autoPict="0">
                <anchor moveWithCells="1">
                  <from>
                    <xdr:col>1</xdr:col>
                    <xdr:colOff>361950</xdr:colOff>
                    <xdr:row>68</xdr:row>
                    <xdr:rowOff>9525</xdr:rowOff>
                  </from>
                  <to>
                    <xdr:col>1</xdr:col>
                    <xdr:colOff>876300</xdr:colOff>
                    <xdr:row>68</xdr:row>
                    <xdr:rowOff>714375</xdr:rowOff>
                  </to>
                </anchor>
              </controlPr>
            </control>
          </mc:Choice>
        </mc:AlternateContent>
        <mc:AlternateContent xmlns:mc="http://schemas.openxmlformats.org/markup-compatibility/2006">
          <mc:Choice Requires="x14">
            <control shapeId="2588" r:id="rId163" name="Check Box 540">
              <controlPr defaultSize="0" autoFill="0" autoLine="0" autoPict="0">
                <anchor moveWithCells="1">
                  <from>
                    <xdr:col>3</xdr:col>
                    <xdr:colOff>295275</xdr:colOff>
                    <xdr:row>70</xdr:row>
                    <xdr:rowOff>276225</xdr:rowOff>
                  </from>
                  <to>
                    <xdr:col>3</xdr:col>
                    <xdr:colOff>600075</xdr:colOff>
                    <xdr:row>72</xdr:row>
                    <xdr:rowOff>9525</xdr:rowOff>
                  </to>
                </anchor>
              </controlPr>
            </control>
          </mc:Choice>
        </mc:AlternateContent>
        <mc:AlternateContent xmlns:mc="http://schemas.openxmlformats.org/markup-compatibility/2006">
          <mc:Choice Requires="x14">
            <control shapeId="2589" r:id="rId164" name="Check Box 541">
              <controlPr defaultSize="0" autoFill="0" autoLine="0" autoPict="0">
                <anchor moveWithCells="1">
                  <from>
                    <xdr:col>2</xdr:col>
                    <xdr:colOff>247650</xdr:colOff>
                    <xdr:row>70</xdr:row>
                    <xdr:rowOff>0</xdr:rowOff>
                  </from>
                  <to>
                    <xdr:col>2</xdr:col>
                    <xdr:colOff>552450</xdr:colOff>
                    <xdr:row>71</xdr:row>
                    <xdr:rowOff>0</xdr:rowOff>
                  </to>
                </anchor>
              </controlPr>
            </control>
          </mc:Choice>
        </mc:AlternateContent>
        <mc:AlternateContent xmlns:mc="http://schemas.openxmlformats.org/markup-compatibility/2006">
          <mc:Choice Requires="x14">
            <control shapeId="2590" r:id="rId165" name="Check Box 542">
              <controlPr defaultSize="0" autoFill="0" autoLine="0" autoPict="0">
                <anchor moveWithCells="1">
                  <from>
                    <xdr:col>6</xdr:col>
                    <xdr:colOff>257175</xdr:colOff>
                    <xdr:row>70</xdr:row>
                    <xdr:rowOff>9525</xdr:rowOff>
                  </from>
                  <to>
                    <xdr:col>6</xdr:col>
                    <xdr:colOff>561975</xdr:colOff>
                    <xdr:row>71</xdr:row>
                    <xdr:rowOff>0</xdr:rowOff>
                  </to>
                </anchor>
              </controlPr>
            </control>
          </mc:Choice>
        </mc:AlternateContent>
        <mc:AlternateContent xmlns:mc="http://schemas.openxmlformats.org/markup-compatibility/2006">
          <mc:Choice Requires="x14">
            <control shapeId="2591" r:id="rId166" name="Check Box 543">
              <controlPr defaultSize="0" autoFill="0" autoLine="0" autoPict="0">
                <anchor moveWithCells="1">
                  <from>
                    <xdr:col>5</xdr:col>
                    <xdr:colOff>228600</xdr:colOff>
                    <xdr:row>70</xdr:row>
                    <xdr:rowOff>0</xdr:rowOff>
                  </from>
                  <to>
                    <xdr:col>5</xdr:col>
                    <xdr:colOff>533400</xdr:colOff>
                    <xdr:row>71</xdr:row>
                    <xdr:rowOff>0</xdr:rowOff>
                  </to>
                </anchor>
              </controlPr>
            </control>
          </mc:Choice>
        </mc:AlternateContent>
        <mc:AlternateContent xmlns:mc="http://schemas.openxmlformats.org/markup-compatibility/2006">
          <mc:Choice Requires="x14">
            <control shapeId="2592" r:id="rId167" name="Check Box 544">
              <controlPr defaultSize="0" autoFill="0" autoLine="0" autoPict="0">
                <anchor moveWithCells="1">
                  <from>
                    <xdr:col>4</xdr:col>
                    <xdr:colOff>333375</xdr:colOff>
                    <xdr:row>70</xdr:row>
                    <xdr:rowOff>0</xdr:rowOff>
                  </from>
                  <to>
                    <xdr:col>4</xdr:col>
                    <xdr:colOff>542925</xdr:colOff>
                    <xdr:row>71</xdr:row>
                    <xdr:rowOff>0</xdr:rowOff>
                  </to>
                </anchor>
              </controlPr>
            </control>
          </mc:Choice>
        </mc:AlternateContent>
        <mc:AlternateContent xmlns:mc="http://schemas.openxmlformats.org/markup-compatibility/2006">
          <mc:Choice Requires="x14">
            <control shapeId="2593" r:id="rId168" name="Check Box 545">
              <controlPr defaultSize="0" autoFill="0" autoLine="0" autoPict="0">
                <anchor moveWithCells="1">
                  <from>
                    <xdr:col>1</xdr:col>
                    <xdr:colOff>342900</xdr:colOff>
                    <xdr:row>70</xdr:row>
                    <xdr:rowOff>9525</xdr:rowOff>
                  </from>
                  <to>
                    <xdr:col>1</xdr:col>
                    <xdr:colOff>647700</xdr:colOff>
                    <xdr:row>70</xdr:row>
                    <xdr:rowOff>285750</xdr:rowOff>
                  </to>
                </anchor>
              </controlPr>
            </control>
          </mc:Choice>
        </mc:AlternateContent>
        <mc:AlternateContent xmlns:mc="http://schemas.openxmlformats.org/markup-compatibility/2006">
          <mc:Choice Requires="x14">
            <control shapeId="2594" r:id="rId169" name="Check Box 546">
              <controlPr defaultSize="0" autoFill="0" autoLine="0" autoPict="0">
                <anchor moveWithCells="1">
                  <from>
                    <xdr:col>2</xdr:col>
                    <xdr:colOff>247650</xdr:colOff>
                    <xdr:row>69</xdr:row>
                    <xdr:rowOff>257175</xdr:rowOff>
                  </from>
                  <to>
                    <xdr:col>2</xdr:col>
                    <xdr:colOff>552450</xdr:colOff>
                    <xdr:row>69</xdr:row>
                    <xdr:rowOff>514350</xdr:rowOff>
                  </to>
                </anchor>
              </controlPr>
            </control>
          </mc:Choice>
        </mc:AlternateContent>
        <mc:AlternateContent xmlns:mc="http://schemas.openxmlformats.org/markup-compatibility/2006">
          <mc:Choice Requires="x14">
            <control shapeId="2595" r:id="rId170" name="Check Box 547">
              <controlPr defaultSize="0" autoFill="0" autoLine="0" autoPict="0">
                <anchor moveWithCells="1">
                  <from>
                    <xdr:col>6</xdr:col>
                    <xdr:colOff>257175</xdr:colOff>
                    <xdr:row>69</xdr:row>
                    <xdr:rowOff>66675</xdr:rowOff>
                  </from>
                  <to>
                    <xdr:col>6</xdr:col>
                    <xdr:colOff>561975</xdr:colOff>
                    <xdr:row>69</xdr:row>
                    <xdr:rowOff>609600</xdr:rowOff>
                  </to>
                </anchor>
              </controlPr>
            </control>
          </mc:Choice>
        </mc:AlternateContent>
        <mc:AlternateContent xmlns:mc="http://schemas.openxmlformats.org/markup-compatibility/2006">
          <mc:Choice Requires="x14">
            <control shapeId="2596" r:id="rId171" name="Check Box 548">
              <controlPr defaultSize="0" autoFill="0" autoLine="0" autoPict="0">
                <anchor moveWithCells="1">
                  <from>
                    <xdr:col>5</xdr:col>
                    <xdr:colOff>247650</xdr:colOff>
                    <xdr:row>69</xdr:row>
                    <xdr:rowOff>114300</xdr:rowOff>
                  </from>
                  <to>
                    <xdr:col>5</xdr:col>
                    <xdr:colOff>552450</xdr:colOff>
                    <xdr:row>69</xdr:row>
                    <xdr:rowOff>590550</xdr:rowOff>
                  </to>
                </anchor>
              </controlPr>
            </control>
          </mc:Choice>
        </mc:AlternateContent>
        <mc:AlternateContent xmlns:mc="http://schemas.openxmlformats.org/markup-compatibility/2006">
          <mc:Choice Requires="x14">
            <control shapeId="2597" r:id="rId172" name="Check Box 549">
              <controlPr defaultSize="0" autoFill="0" autoLine="0" autoPict="0">
                <anchor moveWithCells="1">
                  <from>
                    <xdr:col>4</xdr:col>
                    <xdr:colOff>352425</xdr:colOff>
                    <xdr:row>69</xdr:row>
                    <xdr:rowOff>114300</xdr:rowOff>
                  </from>
                  <to>
                    <xdr:col>4</xdr:col>
                    <xdr:colOff>542925</xdr:colOff>
                    <xdr:row>69</xdr:row>
                    <xdr:rowOff>666750</xdr:rowOff>
                  </to>
                </anchor>
              </controlPr>
            </control>
          </mc:Choice>
        </mc:AlternateContent>
        <mc:AlternateContent xmlns:mc="http://schemas.openxmlformats.org/markup-compatibility/2006">
          <mc:Choice Requires="x14">
            <control shapeId="2598" r:id="rId173" name="Check Box 550">
              <controlPr defaultSize="0" autoFill="0" autoLine="0" autoPict="0">
                <anchor moveWithCells="1">
                  <from>
                    <xdr:col>1</xdr:col>
                    <xdr:colOff>352425</xdr:colOff>
                    <xdr:row>69</xdr:row>
                    <xdr:rowOff>171450</xdr:rowOff>
                  </from>
                  <to>
                    <xdr:col>1</xdr:col>
                    <xdr:colOff>657225</xdr:colOff>
                    <xdr:row>69</xdr:row>
                    <xdr:rowOff>581025</xdr:rowOff>
                  </to>
                </anchor>
              </controlPr>
            </control>
          </mc:Choice>
        </mc:AlternateContent>
        <mc:AlternateContent xmlns:mc="http://schemas.openxmlformats.org/markup-compatibility/2006">
          <mc:Choice Requires="x14">
            <control shapeId="2599" r:id="rId174" name="Check Box 551">
              <controlPr defaultSize="0" autoFill="0" autoLine="0" autoPict="0">
                <anchor moveWithCells="1">
                  <from>
                    <xdr:col>3</xdr:col>
                    <xdr:colOff>285750</xdr:colOff>
                    <xdr:row>69</xdr:row>
                    <xdr:rowOff>114300</xdr:rowOff>
                  </from>
                  <to>
                    <xdr:col>3</xdr:col>
                    <xdr:colOff>590550</xdr:colOff>
                    <xdr:row>69</xdr:row>
                    <xdr:rowOff>600075</xdr:rowOff>
                  </to>
                </anchor>
              </controlPr>
            </control>
          </mc:Choice>
        </mc:AlternateContent>
        <mc:AlternateContent xmlns:mc="http://schemas.openxmlformats.org/markup-compatibility/2006">
          <mc:Choice Requires="x14">
            <control shapeId="2600" r:id="rId175" name="Check Box 552">
              <controlPr defaultSize="0" autoFill="0" autoLine="0" autoPict="0">
                <anchor moveWithCells="1">
                  <from>
                    <xdr:col>3</xdr:col>
                    <xdr:colOff>295275</xdr:colOff>
                    <xdr:row>70</xdr:row>
                    <xdr:rowOff>0</xdr:rowOff>
                  </from>
                  <to>
                    <xdr:col>3</xdr:col>
                    <xdr:colOff>600075</xdr:colOff>
                    <xdr:row>71</xdr:row>
                    <xdr:rowOff>0</xdr:rowOff>
                  </to>
                </anchor>
              </controlPr>
            </control>
          </mc:Choice>
        </mc:AlternateContent>
        <mc:AlternateContent xmlns:mc="http://schemas.openxmlformats.org/markup-compatibility/2006">
          <mc:Choice Requires="x14">
            <control shapeId="2602" r:id="rId176" name="Check Box 554">
              <controlPr defaultSize="0" autoFill="0" autoLine="0" autoPict="0">
                <anchor moveWithCells="1">
                  <from>
                    <xdr:col>3</xdr:col>
                    <xdr:colOff>295275</xdr:colOff>
                    <xdr:row>72</xdr:row>
                    <xdr:rowOff>47625</xdr:rowOff>
                  </from>
                  <to>
                    <xdr:col>3</xdr:col>
                    <xdr:colOff>600075</xdr:colOff>
                    <xdr:row>73</xdr:row>
                    <xdr:rowOff>47625</xdr:rowOff>
                  </to>
                </anchor>
              </controlPr>
            </control>
          </mc:Choice>
        </mc:AlternateContent>
        <mc:AlternateContent xmlns:mc="http://schemas.openxmlformats.org/markup-compatibility/2006">
          <mc:Choice Requires="x14">
            <control shapeId="2613" r:id="rId177" name="Check Box 565">
              <controlPr defaultSize="0" autoFill="0" autoLine="0" autoPict="0">
                <anchor moveWithCells="1">
                  <from>
                    <xdr:col>5</xdr:col>
                    <xdr:colOff>228600</xdr:colOff>
                    <xdr:row>73</xdr:row>
                    <xdr:rowOff>19050</xdr:rowOff>
                  </from>
                  <to>
                    <xdr:col>5</xdr:col>
                    <xdr:colOff>533400</xdr:colOff>
                    <xdr:row>73</xdr:row>
                    <xdr:rowOff>295275</xdr:rowOff>
                  </to>
                </anchor>
              </controlPr>
            </control>
          </mc:Choice>
        </mc:AlternateContent>
        <mc:AlternateContent xmlns:mc="http://schemas.openxmlformats.org/markup-compatibility/2006">
          <mc:Choice Requires="x14">
            <control shapeId="2614" r:id="rId178" name="Check Box 566">
              <controlPr defaultSize="0" autoFill="0" autoLine="0" autoPict="0">
                <anchor moveWithCells="1">
                  <from>
                    <xdr:col>4</xdr:col>
                    <xdr:colOff>352425</xdr:colOff>
                    <xdr:row>73</xdr:row>
                    <xdr:rowOff>28575</xdr:rowOff>
                  </from>
                  <to>
                    <xdr:col>4</xdr:col>
                    <xdr:colOff>590550</xdr:colOff>
                    <xdr:row>73</xdr:row>
                    <xdr:rowOff>285750</xdr:rowOff>
                  </to>
                </anchor>
              </controlPr>
            </control>
          </mc:Choice>
        </mc:AlternateContent>
        <mc:AlternateContent xmlns:mc="http://schemas.openxmlformats.org/markup-compatibility/2006">
          <mc:Choice Requires="x14">
            <control shapeId="2615" r:id="rId179" name="Check Box 567">
              <controlPr defaultSize="0" autoFill="0" autoLine="0" autoPict="0">
                <anchor moveWithCells="1">
                  <from>
                    <xdr:col>3</xdr:col>
                    <xdr:colOff>285750</xdr:colOff>
                    <xdr:row>73</xdr:row>
                    <xdr:rowOff>19050</xdr:rowOff>
                  </from>
                  <to>
                    <xdr:col>3</xdr:col>
                    <xdr:colOff>590550</xdr:colOff>
                    <xdr:row>73</xdr:row>
                    <xdr:rowOff>285750</xdr:rowOff>
                  </to>
                </anchor>
              </controlPr>
            </control>
          </mc:Choice>
        </mc:AlternateContent>
        <mc:AlternateContent xmlns:mc="http://schemas.openxmlformats.org/markup-compatibility/2006">
          <mc:Choice Requires="x14">
            <control shapeId="2616" r:id="rId180" name="Check Box 568">
              <controlPr defaultSize="0" autoFill="0" autoLine="0" autoPict="0">
                <anchor moveWithCells="1">
                  <from>
                    <xdr:col>1</xdr:col>
                    <xdr:colOff>342900</xdr:colOff>
                    <xdr:row>73</xdr:row>
                    <xdr:rowOff>76200</xdr:rowOff>
                  </from>
                  <to>
                    <xdr:col>1</xdr:col>
                    <xdr:colOff>647700</xdr:colOff>
                    <xdr:row>73</xdr:row>
                    <xdr:rowOff>323850</xdr:rowOff>
                  </to>
                </anchor>
              </controlPr>
            </control>
          </mc:Choice>
        </mc:AlternateContent>
        <mc:AlternateContent xmlns:mc="http://schemas.openxmlformats.org/markup-compatibility/2006">
          <mc:Choice Requires="x14">
            <control shapeId="2617" r:id="rId181" name="Check Box 569">
              <controlPr defaultSize="0" autoFill="0" autoLine="0" autoPict="0">
                <anchor moveWithCells="1">
                  <from>
                    <xdr:col>2</xdr:col>
                    <xdr:colOff>238125</xdr:colOff>
                    <xdr:row>73</xdr:row>
                    <xdr:rowOff>47625</xdr:rowOff>
                  </from>
                  <to>
                    <xdr:col>2</xdr:col>
                    <xdr:colOff>542925</xdr:colOff>
                    <xdr:row>73</xdr:row>
                    <xdr:rowOff>314325</xdr:rowOff>
                  </to>
                </anchor>
              </controlPr>
            </control>
          </mc:Choice>
        </mc:AlternateContent>
        <mc:AlternateContent xmlns:mc="http://schemas.openxmlformats.org/markup-compatibility/2006">
          <mc:Choice Requires="x14">
            <control shapeId="2618" r:id="rId182" name="Check Box 570">
              <controlPr defaultSize="0" autoFill="0" autoLine="0" autoPict="0">
                <anchor moveWithCells="1">
                  <from>
                    <xdr:col>6</xdr:col>
                    <xdr:colOff>228600</xdr:colOff>
                    <xdr:row>73</xdr:row>
                    <xdr:rowOff>57150</xdr:rowOff>
                  </from>
                  <to>
                    <xdr:col>6</xdr:col>
                    <xdr:colOff>533400</xdr:colOff>
                    <xdr:row>73</xdr:row>
                    <xdr:rowOff>295275</xdr:rowOff>
                  </to>
                </anchor>
              </controlPr>
            </control>
          </mc:Choice>
        </mc:AlternateContent>
        <mc:AlternateContent xmlns:mc="http://schemas.openxmlformats.org/markup-compatibility/2006">
          <mc:Choice Requires="x14">
            <control shapeId="2619" r:id="rId183" name="Check Box 571">
              <controlPr defaultSize="0" autoFill="0" autoLine="0" autoPict="0">
                <anchor moveWithCells="1">
                  <from>
                    <xdr:col>1</xdr:col>
                    <xdr:colOff>323850</xdr:colOff>
                    <xdr:row>76</xdr:row>
                    <xdr:rowOff>95250</xdr:rowOff>
                  </from>
                  <to>
                    <xdr:col>1</xdr:col>
                    <xdr:colOff>571500</xdr:colOff>
                    <xdr:row>76</xdr:row>
                    <xdr:rowOff>428625</xdr:rowOff>
                  </to>
                </anchor>
              </controlPr>
            </control>
          </mc:Choice>
        </mc:AlternateContent>
        <mc:AlternateContent xmlns:mc="http://schemas.openxmlformats.org/markup-compatibility/2006">
          <mc:Choice Requires="x14">
            <control shapeId="2620" r:id="rId184" name="Check Box 572">
              <controlPr defaultSize="0" autoFill="0" autoLine="0" autoPict="0">
                <anchor moveWithCells="1">
                  <from>
                    <xdr:col>2</xdr:col>
                    <xdr:colOff>247650</xdr:colOff>
                    <xdr:row>76</xdr:row>
                    <xdr:rowOff>104775</xdr:rowOff>
                  </from>
                  <to>
                    <xdr:col>2</xdr:col>
                    <xdr:colOff>552450</xdr:colOff>
                    <xdr:row>77</xdr:row>
                    <xdr:rowOff>0</xdr:rowOff>
                  </to>
                </anchor>
              </controlPr>
            </control>
          </mc:Choice>
        </mc:AlternateContent>
        <mc:AlternateContent xmlns:mc="http://schemas.openxmlformats.org/markup-compatibility/2006">
          <mc:Choice Requires="x14">
            <control shapeId="2621" r:id="rId185" name="Check Box 573">
              <controlPr defaultSize="0" autoFill="0" autoLine="0" autoPict="0">
                <anchor moveWithCells="1">
                  <from>
                    <xdr:col>3</xdr:col>
                    <xdr:colOff>295275</xdr:colOff>
                    <xdr:row>76</xdr:row>
                    <xdr:rowOff>66675</xdr:rowOff>
                  </from>
                  <to>
                    <xdr:col>3</xdr:col>
                    <xdr:colOff>600075</xdr:colOff>
                    <xdr:row>76</xdr:row>
                    <xdr:rowOff>390525</xdr:rowOff>
                  </to>
                </anchor>
              </controlPr>
            </control>
          </mc:Choice>
        </mc:AlternateContent>
        <mc:AlternateContent xmlns:mc="http://schemas.openxmlformats.org/markup-compatibility/2006">
          <mc:Choice Requires="x14">
            <control shapeId="2622" r:id="rId186" name="Check Box 574">
              <controlPr defaultSize="0" autoFill="0" autoLine="0" autoPict="0">
                <anchor moveWithCells="1">
                  <from>
                    <xdr:col>4</xdr:col>
                    <xdr:colOff>361950</xdr:colOff>
                    <xdr:row>76</xdr:row>
                    <xdr:rowOff>95250</xdr:rowOff>
                  </from>
                  <to>
                    <xdr:col>4</xdr:col>
                    <xdr:colOff>619125</xdr:colOff>
                    <xdr:row>76</xdr:row>
                    <xdr:rowOff>409575</xdr:rowOff>
                  </to>
                </anchor>
              </controlPr>
            </control>
          </mc:Choice>
        </mc:AlternateContent>
        <mc:AlternateContent xmlns:mc="http://schemas.openxmlformats.org/markup-compatibility/2006">
          <mc:Choice Requires="x14">
            <control shapeId="2623" r:id="rId187" name="Check Box 575">
              <controlPr defaultSize="0" autoFill="0" autoLine="0" autoPict="0">
                <anchor moveWithCells="1">
                  <from>
                    <xdr:col>6</xdr:col>
                    <xdr:colOff>238125</xdr:colOff>
                    <xdr:row>76</xdr:row>
                    <xdr:rowOff>95250</xdr:rowOff>
                  </from>
                  <to>
                    <xdr:col>6</xdr:col>
                    <xdr:colOff>542925</xdr:colOff>
                    <xdr:row>76</xdr:row>
                    <xdr:rowOff>419100</xdr:rowOff>
                  </to>
                </anchor>
              </controlPr>
            </control>
          </mc:Choice>
        </mc:AlternateContent>
        <mc:AlternateContent xmlns:mc="http://schemas.openxmlformats.org/markup-compatibility/2006">
          <mc:Choice Requires="x14">
            <control shapeId="2624" r:id="rId188" name="Check Box 576">
              <controlPr defaultSize="0" autoFill="0" autoLine="0" autoPict="0">
                <anchor moveWithCells="1">
                  <from>
                    <xdr:col>5</xdr:col>
                    <xdr:colOff>219075</xdr:colOff>
                    <xdr:row>76</xdr:row>
                    <xdr:rowOff>95250</xdr:rowOff>
                  </from>
                  <to>
                    <xdr:col>5</xdr:col>
                    <xdr:colOff>523875</xdr:colOff>
                    <xdr:row>76</xdr:row>
                    <xdr:rowOff>400050</xdr:rowOff>
                  </to>
                </anchor>
              </controlPr>
            </control>
          </mc:Choice>
        </mc:AlternateContent>
        <mc:AlternateContent xmlns:mc="http://schemas.openxmlformats.org/markup-compatibility/2006">
          <mc:Choice Requires="x14">
            <control shapeId="2625" r:id="rId189" name="Check Box 577">
              <controlPr defaultSize="0" autoFill="0" autoLine="0" autoPict="0">
                <anchor moveWithCells="1">
                  <from>
                    <xdr:col>1</xdr:col>
                    <xdr:colOff>314325</xdr:colOff>
                    <xdr:row>75</xdr:row>
                    <xdr:rowOff>76200</xdr:rowOff>
                  </from>
                  <to>
                    <xdr:col>1</xdr:col>
                    <xdr:colOff>619125</xdr:colOff>
                    <xdr:row>76</xdr:row>
                    <xdr:rowOff>0</xdr:rowOff>
                  </to>
                </anchor>
              </controlPr>
            </control>
          </mc:Choice>
        </mc:AlternateContent>
        <mc:AlternateContent xmlns:mc="http://schemas.openxmlformats.org/markup-compatibility/2006">
          <mc:Choice Requires="x14">
            <control shapeId="2626" r:id="rId190" name="Check Box 578">
              <controlPr defaultSize="0" autoFill="0" autoLine="0" autoPict="0">
                <anchor moveWithCells="1">
                  <from>
                    <xdr:col>2</xdr:col>
                    <xdr:colOff>247650</xdr:colOff>
                    <xdr:row>75</xdr:row>
                    <xdr:rowOff>38100</xdr:rowOff>
                  </from>
                  <to>
                    <xdr:col>2</xdr:col>
                    <xdr:colOff>552450</xdr:colOff>
                    <xdr:row>76</xdr:row>
                    <xdr:rowOff>28575</xdr:rowOff>
                  </to>
                </anchor>
              </controlPr>
            </control>
          </mc:Choice>
        </mc:AlternateContent>
        <mc:AlternateContent xmlns:mc="http://schemas.openxmlformats.org/markup-compatibility/2006">
          <mc:Choice Requires="x14">
            <control shapeId="2627" r:id="rId191" name="Check Box 579">
              <controlPr defaultSize="0" autoFill="0" autoLine="0" autoPict="0">
                <anchor moveWithCells="1">
                  <from>
                    <xdr:col>3</xdr:col>
                    <xdr:colOff>285750</xdr:colOff>
                    <xdr:row>75</xdr:row>
                    <xdr:rowOff>47625</xdr:rowOff>
                  </from>
                  <to>
                    <xdr:col>3</xdr:col>
                    <xdr:colOff>590550</xdr:colOff>
                    <xdr:row>76</xdr:row>
                    <xdr:rowOff>9525</xdr:rowOff>
                  </to>
                </anchor>
              </controlPr>
            </control>
          </mc:Choice>
        </mc:AlternateContent>
        <mc:AlternateContent xmlns:mc="http://schemas.openxmlformats.org/markup-compatibility/2006">
          <mc:Choice Requires="x14">
            <control shapeId="2628" r:id="rId192" name="Check Box 580">
              <controlPr defaultSize="0" autoFill="0" autoLine="0" autoPict="0">
                <anchor moveWithCells="1">
                  <from>
                    <xdr:col>4</xdr:col>
                    <xdr:colOff>381000</xdr:colOff>
                    <xdr:row>75</xdr:row>
                    <xdr:rowOff>38100</xdr:rowOff>
                  </from>
                  <to>
                    <xdr:col>4</xdr:col>
                    <xdr:colOff>619125</xdr:colOff>
                    <xdr:row>76</xdr:row>
                    <xdr:rowOff>9525</xdr:rowOff>
                  </to>
                </anchor>
              </controlPr>
            </control>
          </mc:Choice>
        </mc:AlternateContent>
        <mc:AlternateContent xmlns:mc="http://schemas.openxmlformats.org/markup-compatibility/2006">
          <mc:Choice Requires="x14">
            <control shapeId="2629" r:id="rId193" name="Check Box 581">
              <controlPr defaultSize="0" autoFill="0" autoLine="0" autoPict="0">
                <anchor moveWithCells="1">
                  <from>
                    <xdr:col>6</xdr:col>
                    <xdr:colOff>238125</xdr:colOff>
                    <xdr:row>75</xdr:row>
                    <xdr:rowOff>28575</xdr:rowOff>
                  </from>
                  <to>
                    <xdr:col>6</xdr:col>
                    <xdr:colOff>542925</xdr:colOff>
                    <xdr:row>76</xdr:row>
                    <xdr:rowOff>9525</xdr:rowOff>
                  </to>
                </anchor>
              </controlPr>
            </control>
          </mc:Choice>
        </mc:AlternateContent>
        <mc:AlternateContent xmlns:mc="http://schemas.openxmlformats.org/markup-compatibility/2006">
          <mc:Choice Requires="x14">
            <control shapeId="2630" r:id="rId194" name="Check Box 582">
              <controlPr defaultSize="0" autoFill="0" autoLine="0" autoPict="0">
                <anchor moveWithCells="1">
                  <from>
                    <xdr:col>5</xdr:col>
                    <xdr:colOff>238125</xdr:colOff>
                    <xdr:row>75</xdr:row>
                    <xdr:rowOff>47625</xdr:rowOff>
                  </from>
                  <to>
                    <xdr:col>5</xdr:col>
                    <xdr:colOff>542925</xdr:colOff>
                    <xdr:row>76</xdr:row>
                    <xdr:rowOff>19050</xdr:rowOff>
                  </to>
                </anchor>
              </controlPr>
            </control>
          </mc:Choice>
        </mc:AlternateContent>
        <mc:AlternateContent xmlns:mc="http://schemas.openxmlformats.org/markup-compatibility/2006">
          <mc:Choice Requires="x14">
            <control shapeId="2631" r:id="rId195" name="Check Box 583">
              <controlPr defaultSize="0" autoFill="0" autoLine="0" autoPict="0">
                <anchor moveWithCells="1">
                  <from>
                    <xdr:col>1</xdr:col>
                    <xdr:colOff>371475</xdr:colOff>
                    <xdr:row>81</xdr:row>
                    <xdr:rowOff>95250</xdr:rowOff>
                  </from>
                  <to>
                    <xdr:col>1</xdr:col>
                    <xdr:colOff>619125</xdr:colOff>
                    <xdr:row>82</xdr:row>
                    <xdr:rowOff>0</xdr:rowOff>
                  </to>
                </anchor>
              </controlPr>
            </control>
          </mc:Choice>
        </mc:AlternateContent>
        <mc:AlternateContent xmlns:mc="http://schemas.openxmlformats.org/markup-compatibility/2006">
          <mc:Choice Requires="x14">
            <control shapeId="2632" r:id="rId196" name="Check Box 584">
              <controlPr defaultSize="0" autoFill="0" autoLine="0" autoPict="0">
                <anchor moveWithCells="1">
                  <from>
                    <xdr:col>2</xdr:col>
                    <xdr:colOff>276225</xdr:colOff>
                    <xdr:row>81</xdr:row>
                    <xdr:rowOff>95250</xdr:rowOff>
                  </from>
                  <to>
                    <xdr:col>2</xdr:col>
                    <xdr:colOff>581025</xdr:colOff>
                    <xdr:row>81</xdr:row>
                    <xdr:rowOff>657225</xdr:rowOff>
                  </to>
                </anchor>
              </controlPr>
            </control>
          </mc:Choice>
        </mc:AlternateContent>
        <mc:AlternateContent xmlns:mc="http://schemas.openxmlformats.org/markup-compatibility/2006">
          <mc:Choice Requires="x14">
            <control shapeId="2633" r:id="rId197" name="Check Box 585">
              <controlPr defaultSize="0" autoFill="0" autoLine="0" autoPict="0">
                <anchor moveWithCells="1">
                  <from>
                    <xdr:col>3</xdr:col>
                    <xdr:colOff>276225</xdr:colOff>
                    <xdr:row>81</xdr:row>
                    <xdr:rowOff>104775</xdr:rowOff>
                  </from>
                  <to>
                    <xdr:col>3</xdr:col>
                    <xdr:colOff>581025</xdr:colOff>
                    <xdr:row>81</xdr:row>
                    <xdr:rowOff>657225</xdr:rowOff>
                  </to>
                </anchor>
              </controlPr>
            </control>
          </mc:Choice>
        </mc:AlternateContent>
        <mc:AlternateContent xmlns:mc="http://schemas.openxmlformats.org/markup-compatibility/2006">
          <mc:Choice Requires="x14">
            <control shapeId="2634" r:id="rId198" name="Check Box 586">
              <controlPr defaultSize="0" autoFill="0" autoLine="0" autoPict="0">
                <anchor moveWithCells="1">
                  <from>
                    <xdr:col>4</xdr:col>
                    <xdr:colOff>285750</xdr:colOff>
                    <xdr:row>81</xdr:row>
                    <xdr:rowOff>104775</xdr:rowOff>
                  </from>
                  <to>
                    <xdr:col>4</xdr:col>
                    <xdr:colOff>590550</xdr:colOff>
                    <xdr:row>82</xdr:row>
                    <xdr:rowOff>0</xdr:rowOff>
                  </to>
                </anchor>
              </controlPr>
            </control>
          </mc:Choice>
        </mc:AlternateContent>
        <mc:AlternateContent xmlns:mc="http://schemas.openxmlformats.org/markup-compatibility/2006">
          <mc:Choice Requires="x14">
            <control shapeId="2635" r:id="rId199" name="Check Box 587">
              <controlPr locked="0" defaultSize="0" autoFill="0" autoLine="0" autoPict="0">
                <anchor moveWithCells="1">
                  <from>
                    <xdr:col>5</xdr:col>
                    <xdr:colOff>276225</xdr:colOff>
                    <xdr:row>81</xdr:row>
                    <xdr:rowOff>85725</xdr:rowOff>
                  </from>
                  <to>
                    <xdr:col>5</xdr:col>
                    <xdr:colOff>581025</xdr:colOff>
                    <xdr:row>81</xdr:row>
                    <xdr:rowOff>647700</xdr:rowOff>
                  </to>
                </anchor>
              </controlPr>
            </control>
          </mc:Choice>
        </mc:AlternateContent>
        <mc:AlternateContent xmlns:mc="http://schemas.openxmlformats.org/markup-compatibility/2006">
          <mc:Choice Requires="x14">
            <control shapeId="2637" r:id="rId200" name="Check Box 589">
              <controlPr defaultSize="0" autoFill="0" autoLine="0" autoPict="0">
                <anchor moveWithCells="1">
                  <from>
                    <xdr:col>1</xdr:col>
                    <xdr:colOff>352425</xdr:colOff>
                    <xdr:row>83</xdr:row>
                    <xdr:rowOff>19050</xdr:rowOff>
                  </from>
                  <to>
                    <xdr:col>1</xdr:col>
                    <xdr:colOff>657225</xdr:colOff>
                    <xdr:row>84</xdr:row>
                    <xdr:rowOff>9525</xdr:rowOff>
                  </to>
                </anchor>
              </controlPr>
            </control>
          </mc:Choice>
        </mc:AlternateContent>
        <mc:AlternateContent xmlns:mc="http://schemas.openxmlformats.org/markup-compatibility/2006">
          <mc:Choice Requires="x14">
            <control shapeId="2638" r:id="rId201" name="Check Box 590">
              <controlPr defaultSize="0" autoFill="0" autoLine="0" autoPict="0">
                <anchor moveWithCells="1">
                  <from>
                    <xdr:col>2</xdr:col>
                    <xdr:colOff>285750</xdr:colOff>
                    <xdr:row>83</xdr:row>
                    <xdr:rowOff>38100</xdr:rowOff>
                  </from>
                  <to>
                    <xdr:col>2</xdr:col>
                    <xdr:colOff>590550</xdr:colOff>
                    <xdr:row>84</xdr:row>
                    <xdr:rowOff>0</xdr:rowOff>
                  </to>
                </anchor>
              </controlPr>
            </control>
          </mc:Choice>
        </mc:AlternateContent>
        <mc:AlternateContent xmlns:mc="http://schemas.openxmlformats.org/markup-compatibility/2006">
          <mc:Choice Requires="x14">
            <control shapeId="2639" r:id="rId202" name="Check Box 591">
              <controlPr defaultSize="0" autoFill="0" autoLine="0" autoPict="0">
                <anchor moveWithCells="1">
                  <from>
                    <xdr:col>3</xdr:col>
                    <xdr:colOff>304800</xdr:colOff>
                    <xdr:row>83</xdr:row>
                    <xdr:rowOff>28575</xdr:rowOff>
                  </from>
                  <to>
                    <xdr:col>3</xdr:col>
                    <xdr:colOff>609600</xdr:colOff>
                    <xdr:row>84</xdr:row>
                    <xdr:rowOff>9525</xdr:rowOff>
                  </to>
                </anchor>
              </controlPr>
            </control>
          </mc:Choice>
        </mc:AlternateContent>
        <mc:AlternateContent xmlns:mc="http://schemas.openxmlformats.org/markup-compatibility/2006">
          <mc:Choice Requires="x14">
            <control shapeId="2640" r:id="rId203" name="Check Box 592">
              <controlPr defaultSize="0" autoFill="0" autoLine="0" autoPict="0">
                <anchor moveWithCells="1">
                  <from>
                    <xdr:col>4</xdr:col>
                    <xdr:colOff>276225</xdr:colOff>
                    <xdr:row>83</xdr:row>
                    <xdr:rowOff>0</xdr:rowOff>
                  </from>
                  <to>
                    <xdr:col>4</xdr:col>
                    <xdr:colOff>581025</xdr:colOff>
                    <xdr:row>84</xdr:row>
                    <xdr:rowOff>0</xdr:rowOff>
                  </to>
                </anchor>
              </controlPr>
            </control>
          </mc:Choice>
        </mc:AlternateContent>
        <mc:AlternateContent xmlns:mc="http://schemas.openxmlformats.org/markup-compatibility/2006">
          <mc:Choice Requires="x14">
            <control shapeId="2641" r:id="rId204" name="Check Box 593">
              <controlPr locked="0" defaultSize="0" autoFill="0" autoLine="0" autoPict="0">
                <anchor moveWithCells="1">
                  <from>
                    <xdr:col>5</xdr:col>
                    <xdr:colOff>266700</xdr:colOff>
                    <xdr:row>83</xdr:row>
                    <xdr:rowOff>0</xdr:rowOff>
                  </from>
                  <to>
                    <xdr:col>5</xdr:col>
                    <xdr:colOff>609600</xdr:colOff>
                    <xdr:row>84</xdr:row>
                    <xdr:rowOff>9525</xdr:rowOff>
                  </to>
                </anchor>
              </controlPr>
            </control>
          </mc:Choice>
        </mc:AlternateContent>
        <mc:AlternateContent xmlns:mc="http://schemas.openxmlformats.org/markup-compatibility/2006">
          <mc:Choice Requires="x14">
            <control shapeId="2643" r:id="rId205" name="Check Box 595">
              <controlPr defaultSize="0" autoFill="0" autoLine="0" autoPict="0">
                <anchor moveWithCells="1">
                  <from>
                    <xdr:col>1</xdr:col>
                    <xdr:colOff>361950</xdr:colOff>
                    <xdr:row>82</xdr:row>
                    <xdr:rowOff>0</xdr:rowOff>
                  </from>
                  <to>
                    <xdr:col>1</xdr:col>
                    <xdr:colOff>666750</xdr:colOff>
                    <xdr:row>82</xdr:row>
                    <xdr:rowOff>276225</xdr:rowOff>
                  </to>
                </anchor>
              </controlPr>
            </control>
          </mc:Choice>
        </mc:AlternateContent>
        <mc:AlternateContent xmlns:mc="http://schemas.openxmlformats.org/markup-compatibility/2006">
          <mc:Choice Requires="x14">
            <control shapeId="2644" r:id="rId206" name="Check Box 596">
              <controlPr defaultSize="0" autoFill="0" autoLine="0" autoPict="0">
                <anchor moveWithCells="1">
                  <from>
                    <xdr:col>2</xdr:col>
                    <xdr:colOff>276225</xdr:colOff>
                    <xdr:row>82</xdr:row>
                    <xdr:rowOff>9525</xdr:rowOff>
                  </from>
                  <to>
                    <xdr:col>2</xdr:col>
                    <xdr:colOff>581025</xdr:colOff>
                    <xdr:row>82</xdr:row>
                    <xdr:rowOff>257175</xdr:rowOff>
                  </to>
                </anchor>
              </controlPr>
            </control>
          </mc:Choice>
        </mc:AlternateContent>
        <mc:AlternateContent xmlns:mc="http://schemas.openxmlformats.org/markup-compatibility/2006">
          <mc:Choice Requires="x14">
            <control shapeId="2645" r:id="rId207" name="Check Box 597">
              <controlPr defaultSize="0" autoFill="0" autoLine="0" autoPict="0">
                <anchor moveWithCells="1">
                  <from>
                    <xdr:col>3</xdr:col>
                    <xdr:colOff>304800</xdr:colOff>
                    <xdr:row>82</xdr:row>
                    <xdr:rowOff>38100</xdr:rowOff>
                  </from>
                  <to>
                    <xdr:col>3</xdr:col>
                    <xdr:colOff>609600</xdr:colOff>
                    <xdr:row>82</xdr:row>
                    <xdr:rowOff>276225</xdr:rowOff>
                  </to>
                </anchor>
              </controlPr>
            </control>
          </mc:Choice>
        </mc:AlternateContent>
        <mc:AlternateContent xmlns:mc="http://schemas.openxmlformats.org/markup-compatibility/2006">
          <mc:Choice Requires="x14">
            <control shapeId="2646" r:id="rId208" name="Check Box 598">
              <controlPr defaultSize="0" autoFill="0" autoLine="0" autoPict="0">
                <anchor moveWithCells="1">
                  <from>
                    <xdr:col>4</xdr:col>
                    <xdr:colOff>285750</xdr:colOff>
                    <xdr:row>82</xdr:row>
                    <xdr:rowOff>28575</xdr:rowOff>
                  </from>
                  <to>
                    <xdr:col>4</xdr:col>
                    <xdr:colOff>590550</xdr:colOff>
                    <xdr:row>82</xdr:row>
                    <xdr:rowOff>266700</xdr:rowOff>
                  </to>
                </anchor>
              </controlPr>
            </control>
          </mc:Choice>
        </mc:AlternateContent>
        <mc:AlternateContent xmlns:mc="http://schemas.openxmlformats.org/markup-compatibility/2006">
          <mc:Choice Requires="x14">
            <control shapeId="2647" r:id="rId209" name="Check Box 599">
              <controlPr locked="0" defaultSize="0" autoFill="0" autoLine="0" autoPict="0">
                <anchor moveWithCells="1">
                  <from>
                    <xdr:col>5</xdr:col>
                    <xdr:colOff>266700</xdr:colOff>
                    <xdr:row>82</xdr:row>
                    <xdr:rowOff>38100</xdr:rowOff>
                  </from>
                  <to>
                    <xdr:col>5</xdr:col>
                    <xdr:colOff>571500</xdr:colOff>
                    <xdr:row>82</xdr:row>
                    <xdr:rowOff>257175</xdr:rowOff>
                  </to>
                </anchor>
              </controlPr>
            </control>
          </mc:Choice>
        </mc:AlternateContent>
        <mc:AlternateContent xmlns:mc="http://schemas.openxmlformats.org/markup-compatibility/2006">
          <mc:Choice Requires="x14">
            <control shapeId="2649" r:id="rId210" name="Check Box 601">
              <controlPr defaultSize="0" autoFill="0" autoLine="0" autoPict="0">
                <anchor moveWithCells="1">
                  <from>
                    <xdr:col>1</xdr:col>
                    <xdr:colOff>314325</xdr:colOff>
                    <xdr:row>105</xdr:row>
                    <xdr:rowOff>28575</xdr:rowOff>
                  </from>
                  <to>
                    <xdr:col>1</xdr:col>
                    <xdr:colOff>619125</xdr:colOff>
                    <xdr:row>105</xdr:row>
                    <xdr:rowOff>314325</xdr:rowOff>
                  </to>
                </anchor>
              </controlPr>
            </control>
          </mc:Choice>
        </mc:AlternateContent>
        <mc:AlternateContent xmlns:mc="http://schemas.openxmlformats.org/markup-compatibility/2006">
          <mc:Choice Requires="x14">
            <control shapeId="2650" r:id="rId211" name="Check Box 602">
              <controlPr defaultSize="0" autoFill="0" autoLine="0" autoPict="0">
                <anchor moveWithCells="1">
                  <from>
                    <xdr:col>2</xdr:col>
                    <xdr:colOff>266700</xdr:colOff>
                    <xdr:row>105</xdr:row>
                    <xdr:rowOff>9525</xdr:rowOff>
                  </from>
                  <to>
                    <xdr:col>2</xdr:col>
                    <xdr:colOff>571500</xdr:colOff>
                    <xdr:row>105</xdr:row>
                    <xdr:rowOff>266700</xdr:rowOff>
                  </to>
                </anchor>
              </controlPr>
            </control>
          </mc:Choice>
        </mc:AlternateContent>
        <mc:AlternateContent xmlns:mc="http://schemas.openxmlformats.org/markup-compatibility/2006">
          <mc:Choice Requires="x14">
            <control shapeId="2651" r:id="rId212" name="Check Box 603">
              <controlPr defaultSize="0" autoFill="0" autoLine="0" autoPict="0">
                <anchor moveWithCells="1">
                  <from>
                    <xdr:col>3</xdr:col>
                    <xdr:colOff>314325</xdr:colOff>
                    <xdr:row>105</xdr:row>
                    <xdr:rowOff>47625</xdr:rowOff>
                  </from>
                  <to>
                    <xdr:col>3</xdr:col>
                    <xdr:colOff>619125</xdr:colOff>
                    <xdr:row>105</xdr:row>
                    <xdr:rowOff>295275</xdr:rowOff>
                  </to>
                </anchor>
              </controlPr>
            </control>
          </mc:Choice>
        </mc:AlternateContent>
        <mc:AlternateContent xmlns:mc="http://schemas.openxmlformats.org/markup-compatibility/2006">
          <mc:Choice Requires="x14">
            <control shapeId="2652" r:id="rId213" name="Check Box 604">
              <controlPr locked="0" defaultSize="0" autoFill="0" autoLine="0" autoPict="0">
                <anchor moveWithCells="1">
                  <from>
                    <xdr:col>4</xdr:col>
                    <xdr:colOff>238125</xdr:colOff>
                    <xdr:row>105</xdr:row>
                    <xdr:rowOff>0</xdr:rowOff>
                  </from>
                  <to>
                    <xdr:col>4</xdr:col>
                    <xdr:colOff>571500</xdr:colOff>
                    <xdr:row>105</xdr:row>
                    <xdr:rowOff>304800</xdr:rowOff>
                  </to>
                </anchor>
              </controlPr>
            </control>
          </mc:Choice>
        </mc:AlternateContent>
        <mc:AlternateContent xmlns:mc="http://schemas.openxmlformats.org/markup-compatibility/2006">
          <mc:Choice Requires="x14">
            <control shapeId="2653" r:id="rId214" name="Check Box 605">
              <controlPr defaultSize="0" autoFill="0" autoLine="0" autoPict="0">
                <anchor moveWithCells="1">
                  <from>
                    <xdr:col>6</xdr:col>
                    <xdr:colOff>314325</xdr:colOff>
                    <xdr:row>105</xdr:row>
                    <xdr:rowOff>9525</xdr:rowOff>
                  </from>
                  <to>
                    <xdr:col>6</xdr:col>
                    <xdr:colOff>619125</xdr:colOff>
                    <xdr:row>105</xdr:row>
                    <xdr:rowOff>304800</xdr:rowOff>
                  </to>
                </anchor>
              </controlPr>
            </control>
          </mc:Choice>
        </mc:AlternateContent>
        <mc:AlternateContent xmlns:mc="http://schemas.openxmlformats.org/markup-compatibility/2006">
          <mc:Choice Requires="x14">
            <control shapeId="2654" r:id="rId215" name="Check Box 606">
              <controlPr defaultSize="0" autoFill="0" autoLine="0" autoPict="0">
                <anchor moveWithCells="1">
                  <from>
                    <xdr:col>5</xdr:col>
                    <xdr:colOff>295275</xdr:colOff>
                    <xdr:row>105</xdr:row>
                    <xdr:rowOff>28575</xdr:rowOff>
                  </from>
                  <to>
                    <xdr:col>5</xdr:col>
                    <xdr:colOff>600075</xdr:colOff>
                    <xdr:row>105</xdr:row>
                    <xdr:rowOff>304800</xdr:rowOff>
                  </to>
                </anchor>
              </controlPr>
            </control>
          </mc:Choice>
        </mc:AlternateContent>
        <mc:AlternateContent xmlns:mc="http://schemas.openxmlformats.org/markup-compatibility/2006">
          <mc:Choice Requires="x14">
            <control shapeId="2655" r:id="rId216" name="Check Box 607">
              <controlPr defaultSize="0" autoFill="0" autoLine="0" autoPict="0">
                <anchor moveWithCells="1">
                  <from>
                    <xdr:col>1</xdr:col>
                    <xdr:colOff>314325</xdr:colOff>
                    <xdr:row>106</xdr:row>
                    <xdr:rowOff>19050</xdr:rowOff>
                  </from>
                  <to>
                    <xdr:col>1</xdr:col>
                    <xdr:colOff>619125</xdr:colOff>
                    <xdr:row>106</xdr:row>
                    <xdr:rowOff>314325</xdr:rowOff>
                  </to>
                </anchor>
              </controlPr>
            </control>
          </mc:Choice>
        </mc:AlternateContent>
        <mc:AlternateContent xmlns:mc="http://schemas.openxmlformats.org/markup-compatibility/2006">
          <mc:Choice Requires="x14">
            <control shapeId="2656" r:id="rId217" name="Check Box 608">
              <controlPr defaultSize="0" autoFill="0" autoLine="0" autoPict="0">
                <anchor moveWithCells="1">
                  <from>
                    <xdr:col>2</xdr:col>
                    <xdr:colOff>266700</xdr:colOff>
                    <xdr:row>106</xdr:row>
                    <xdr:rowOff>28575</xdr:rowOff>
                  </from>
                  <to>
                    <xdr:col>2</xdr:col>
                    <xdr:colOff>571500</xdr:colOff>
                    <xdr:row>106</xdr:row>
                    <xdr:rowOff>304800</xdr:rowOff>
                  </to>
                </anchor>
              </controlPr>
            </control>
          </mc:Choice>
        </mc:AlternateContent>
        <mc:AlternateContent xmlns:mc="http://schemas.openxmlformats.org/markup-compatibility/2006">
          <mc:Choice Requires="x14">
            <control shapeId="2657" r:id="rId218" name="Check Box 609">
              <controlPr defaultSize="0" autoFill="0" autoLine="0" autoPict="0">
                <anchor moveWithCells="1">
                  <from>
                    <xdr:col>3</xdr:col>
                    <xdr:colOff>314325</xdr:colOff>
                    <xdr:row>106</xdr:row>
                    <xdr:rowOff>28575</xdr:rowOff>
                  </from>
                  <to>
                    <xdr:col>3</xdr:col>
                    <xdr:colOff>619125</xdr:colOff>
                    <xdr:row>106</xdr:row>
                    <xdr:rowOff>295275</xdr:rowOff>
                  </to>
                </anchor>
              </controlPr>
            </control>
          </mc:Choice>
        </mc:AlternateContent>
        <mc:AlternateContent xmlns:mc="http://schemas.openxmlformats.org/markup-compatibility/2006">
          <mc:Choice Requires="x14">
            <control shapeId="2658" r:id="rId219" name="Check Box 610">
              <controlPr locked="0" defaultSize="0" autoFill="0" autoLine="0" autoPict="0">
                <anchor moveWithCells="1">
                  <from>
                    <xdr:col>4</xdr:col>
                    <xdr:colOff>285750</xdr:colOff>
                    <xdr:row>106</xdr:row>
                    <xdr:rowOff>57150</xdr:rowOff>
                  </from>
                  <to>
                    <xdr:col>4</xdr:col>
                    <xdr:colOff>476250</xdr:colOff>
                    <xdr:row>106</xdr:row>
                    <xdr:rowOff>314325</xdr:rowOff>
                  </to>
                </anchor>
              </controlPr>
            </control>
          </mc:Choice>
        </mc:AlternateContent>
        <mc:AlternateContent xmlns:mc="http://schemas.openxmlformats.org/markup-compatibility/2006">
          <mc:Choice Requires="x14">
            <control shapeId="2659" r:id="rId220" name="Check Box 611">
              <controlPr defaultSize="0" autoFill="0" autoLine="0" autoPict="0">
                <anchor moveWithCells="1">
                  <from>
                    <xdr:col>6</xdr:col>
                    <xdr:colOff>304800</xdr:colOff>
                    <xdr:row>106</xdr:row>
                    <xdr:rowOff>9525</xdr:rowOff>
                  </from>
                  <to>
                    <xdr:col>6</xdr:col>
                    <xdr:colOff>609600</xdr:colOff>
                    <xdr:row>106</xdr:row>
                    <xdr:rowOff>304800</xdr:rowOff>
                  </to>
                </anchor>
              </controlPr>
            </control>
          </mc:Choice>
        </mc:AlternateContent>
        <mc:AlternateContent xmlns:mc="http://schemas.openxmlformats.org/markup-compatibility/2006">
          <mc:Choice Requires="x14">
            <control shapeId="2660" r:id="rId221" name="Check Box 612">
              <controlPr defaultSize="0" autoFill="0" autoLine="0" autoPict="0">
                <anchor moveWithCells="1">
                  <from>
                    <xdr:col>5</xdr:col>
                    <xdr:colOff>266700</xdr:colOff>
                    <xdr:row>106</xdr:row>
                    <xdr:rowOff>9525</xdr:rowOff>
                  </from>
                  <to>
                    <xdr:col>5</xdr:col>
                    <xdr:colOff>571500</xdr:colOff>
                    <xdr:row>106</xdr:row>
                    <xdr:rowOff>314325</xdr:rowOff>
                  </to>
                </anchor>
              </controlPr>
            </control>
          </mc:Choice>
        </mc:AlternateContent>
        <mc:AlternateContent xmlns:mc="http://schemas.openxmlformats.org/markup-compatibility/2006">
          <mc:Choice Requires="x14">
            <control shapeId="2661" r:id="rId222" name="Check Box 613">
              <controlPr defaultSize="0" autoFill="0" autoLine="0" autoPict="0">
                <anchor moveWithCells="1">
                  <from>
                    <xdr:col>1</xdr:col>
                    <xdr:colOff>371475</xdr:colOff>
                    <xdr:row>95</xdr:row>
                    <xdr:rowOff>47625</xdr:rowOff>
                  </from>
                  <to>
                    <xdr:col>1</xdr:col>
                    <xdr:colOff>676275</xdr:colOff>
                    <xdr:row>95</xdr:row>
                    <xdr:rowOff>457200</xdr:rowOff>
                  </to>
                </anchor>
              </controlPr>
            </control>
          </mc:Choice>
        </mc:AlternateContent>
        <mc:AlternateContent xmlns:mc="http://schemas.openxmlformats.org/markup-compatibility/2006">
          <mc:Choice Requires="x14">
            <control shapeId="2662" r:id="rId223" name="Check Box 614">
              <controlPr defaultSize="0" autoFill="0" autoLine="0" autoPict="0">
                <anchor moveWithCells="1">
                  <from>
                    <xdr:col>2</xdr:col>
                    <xdr:colOff>257175</xdr:colOff>
                    <xdr:row>95</xdr:row>
                    <xdr:rowOff>66675</xdr:rowOff>
                  </from>
                  <to>
                    <xdr:col>2</xdr:col>
                    <xdr:colOff>561975</xdr:colOff>
                    <xdr:row>95</xdr:row>
                    <xdr:rowOff>457200</xdr:rowOff>
                  </to>
                </anchor>
              </controlPr>
            </control>
          </mc:Choice>
        </mc:AlternateContent>
        <mc:AlternateContent xmlns:mc="http://schemas.openxmlformats.org/markup-compatibility/2006">
          <mc:Choice Requires="x14">
            <control shapeId="2663" r:id="rId224" name="Check Box 615">
              <controlPr defaultSize="0" autoFill="0" autoLine="0" autoPict="0">
                <anchor moveWithCells="1">
                  <from>
                    <xdr:col>3</xdr:col>
                    <xdr:colOff>266700</xdr:colOff>
                    <xdr:row>95</xdr:row>
                    <xdr:rowOff>76200</xdr:rowOff>
                  </from>
                  <to>
                    <xdr:col>3</xdr:col>
                    <xdr:colOff>571500</xdr:colOff>
                    <xdr:row>95</xdr:row>
                    <xdr:rowOff>457200</xdr:rowOff>
                  </to>
                </anchor>
              </controlPr>
            </control>
          </mc:Choice>
        </mc:AlternateContent>
        <mc:AlternateContent xmlns:mc="http://schemas.openxmlformats.org/markup-compatibility/2006">
          <mc:Choice Requires="x14">
            <control shapeId="2664" r:id="rId225" name="Check Box 616">
              <controlPr defaultSize="0" autoFill="0" autoLine="0" autoPict="0">
                <anchor moveWithCells="1">
                  <from>
                    <xdr:col>4</xdr:col>
                    <xdr:colOff>285750</xdr:colOff>
                    <xdr:row>95</xdr:row>
                    <xdr:rowOff>57150</xdr:rowOff>
                  </from>
                  <to>
                    <xdr:col>4</xdr:col>
                    <xdr:colOff>590550</xdr:colOff>
                    <xdr:row>95</xdr:row>
                    <xdr:rowOff>438150</xdr:rowOff>
                  </to>
                </anchor>
              </controlPr>
            </control>
          </mc:Choice>
        </mc:AlternateContent>
        <mc:AlternateContent xmlns:mc="http://schemas.openxmlformats.org/markup-compatibility/2006">
          <mc:Choice Requires="x14">
            <control shapeId="2665" r:id="rId226" name="Check Box 617">
              <controlPr defaultSize="0" autoFill="0" autoLine="0" autoPict="0">
                <anchor moveWithCells="1">
                  <from>
                    <xdr:col>6</xdr:col>
                    <xdr:colOff>285750</xdr:colOff>
                    <xdr:row>95</xdr:row>
                    <xdr:rowOff>38100</xdr:rowOff>
                  </from>
                  <to>
                    <xdr:col>6</xdr:col>
                    <xdr:colOff>590550</xdr:colOff>
                    <xdr:row>95</xdr:row>
                    <xdr:rowOff>428625</xdr:rowOff>
                  </to>
                </anchor>
              </controlPr>
            </control>
          </mc:Choice>
        </mc:AlternateContent>
        <mc:AlternateContent xmlns:mc="http://schemas.openxmlformats.org/markup-compatibility/2006">
          <mc:Choice Requires="x14">
            <control shapeId="2666" r:id="rId227" name="Check Box 618">
              <controlPr defaultSize="0" autoFill="0" autoLine="0" autoPict="0">
                <anchor moveWithCells="1">
                  <from>
                    <xdr:col>5</xdr:col>
                    <xdr:colOff>304800</xdr:colOff>
                    <xdr:row>95</xdr:row>
                    <xdr:rowOff>47625</xdr:rowOff>
                  </from>
                  <to>
                    <xdr:col>5</xdr:col>
                    <xdr:colOff>609600</xdr:colOff>
                    <xdr:row>95</xdr:row>
                    <xdr:rowOff>438150</xdr:rowOff>
                  </to>
                </anchor>
              </controlPr>
            </control>
          </mc:Choice>
        </mc:AlternateContent>
        <mc:AlternateContent xmlns:mc="http://schemas.openxmlformats.org/markup-compatibility/2006">
          <mc:Choice Requires="x14">
            <control shapeId="2667" r:id="rId228" name="Check Box 619">
              <controlPr defaultSize="0" autoFill="0" autoLine="0" autoPict="0">
                <anchor moveWithCells="1">
                  <from>
                    <xdr:col>1</xdr:col>
                    <xdr:colOff>361950</xdr:colOff>
                    <xdr:row>93</xdr:row>
                    <xdr:rowOff>504825</xdr:rowOff>
                  </from>
                  <to>
                    <xdr:col>1</xdr:col>
                    <xdr:colOff>666750</xdr:colOff>
                    <xdr:row>94</xdr:row>
                    <xdr:rowOff>476250</xdr:rowOff>
                  </to>
                </anchor>
              </controlPr>
            </control>
          </mc:Choice>
        </mc:AlternateContent>
        <mc:AlternateContent xmlns:mc="http://schemas.openxmlformats.org/markup-compatibility/2006">
          <mc:Choice Requires="x14">
            <control shapeId="2668" r:id="rId229" name="Check Box 620">
              <controlPr defaultSize="0" autoFill="0" autoLine="0" autoPict="0">
                <anchor moveWithCells="1">
                  <from>
                    <xdr:col>2</xdr:col>
                    <xdr:colOff>276225</xdr:colOff>
                    <xdr:row>93</xdr:row>
                    <xdr:rowOff>514350</xdr:rowOff>
                  </from>
                  <to>
                    <xdr:col>2</xdr:col>
                    <xdr:colOff>581025</xdr:colOff>
                    <xdr:row>94</xdr:row>
                    <xdr:rowOff>495300</xdr:rowOff>
                  </to>
                </anchor>
              </controlPr>
            </control>
          </mc:Choice>
        </mc:AlternateContent>
        <mc:AlternateContent xmlns:mc="http://schemas.openxmlformats.org/markup-compatibility/2006">
          <mc:Choice Requires="x14">
            <control shapeId="2669" r:id="rId230" name="Check Box 621">
              <controlPr defaultSize="0" autoFill="0" autoLine="0" autoPict="0">
                <anchor moveWithCells="1">
                  <from>
                    <xdr:col>3</xdr:col>
                    <xdr:colOff>257175</xdr:colOff>
                    <xdr:row>94</xdr:row>
                    <xdr:rowOff>0</xdr:rowOff>
                  </from>
                  <to>
                    <xdr:col>3</xdr:col>
                    <xdr:colOff>561975</xdr:colOff>
                    <xdr:row>95</xdr:row>
                    <xdr:rowOff>9525</xdr:rowOff>
                  </to>
                </anchor>
              </controlPr>
            </control>
          </mc:Choice>
        </mc:AlternateContent>
        <mc:AlternateContent xmlns:mc="http://schemas.openxmlformats.org/markup-compatibility/2006">
          <mc:Choice Requires="x14">
            <control shapeId="2670" r:id="rId231" name="Check Box 622">
              <controlPr defaultSize="0" autoFill="0" autoLine="0" autoPict="0">
                <anchor moveWithCells="1">
                  <from>
                    <xdr:col>4</xdr:col>
                    <xdr:colOff>266700</xdr:colOff>
                    <xdr:row>94</xdr:row>
                    <xdr:rowOff>19050</xdr:rowOff>
                  </from>
                  <to>
                    <xdr:col>4</xdr:col>
                    <xdr:colOff>571500</xdr:colOff>
                    <xdr:row>94</xdr:row>
                    <xdr:rowOff>485775</xdr:rowOff>
                  </to>
                </anchor>
              </controlPr>
            </control>
          </mc:Choice>
        </mc:AlternateContent>
        <mc:AlternateContent xmlns:mc="http://schemas.openxmlformats.org/markup-compatibility/2006">
          <mc:Choice Requires="x14">
            <control shapeId="2671" r:id="rId232" name="Check Box 623">
              <controlPr defaultSize="0" autoFill="0" autoLine="0" autoPict="0">
                <anchor moveWithCells="1">
                  <from>
                    <xdr:col>6</xdr:col>
                    <xdr:colOff>276225</xdr:colOff>
                    <xdr:row>94</xdr:row>
                    <xdr:rowOff>19050</xdr:rowOff>
                  </from>
                  <to>
                    <xdr:col>6</xdr:col>
                    <xdr:colOff>581025</xdr:colOff>
                    <xdr:row>94</xdr:row>
                    <xdr:rowOff>485775</xdr:rowOff>
                  </to>
                </anchor>
              </controlPr>
            </control>
          </mc:Choice>
        </mc:AlternateContent>
        <mc:AlternateContent xmlns:mc="http://schemas.openxmlformats.org/markup-compatibility/2006">
          <mc:Choice Requires="x14">
            <control shapeId="2672" r:id="rId233" name="Check Box 624">
              <controlPr defaultSize="0" autoFill="0" autoLine="0" autoPict="0">
                <anchor moveWithCells="1">
                  <from>
                    <xdr:col>5</xdr:col>
                    <xdr:colOff>285750</xdr:colOff>
                    <xdr:row>94</xdr:row>
                    <xdr:rowOff>19050</xdr:rowOff>
                  </from>
                  <to>
                    <xdr:col>5</xdr:col>
                    <xdr:colOff>590550</xdr:colOff>
                    <xdr:row>94</xdr:row>
                    <xdr:rowOff>476250</xdr:rowOff>
                  </to>
                </anchor>
              </controlPr>
            </control>
          </mc:Choice>
        </mc:AlternateContent>
        <mc:AlternateContent xmlns:mc="http://schemas.openxmlformats.org/markup-compatibility/2006">
          <mc:Choice Requires="x14">
            <control shapeId="2673" r:id="rId234" name="Check Box 625">
              <controlPr defaultSize="0" autoFill="0" autoLine="0" autoPict="0">
                <anchor moveWithCells="1">
                  <from>
                    <xdr:col>1</xdr:col>
                    <xdr:colOff>352425</xdr:colOff>
                    <xdr:row>92</xdr:row>
                    <xdr:rowOff>0</xdr:rowOff>
                  </from>
                  <to>
                    <xdr:col>1</xdr:col>
                    <xdr:colOff>657225</xdr:colOff>
                    <xdr:row>93</xdr:row>
                    <xdr:rowOff>19050</xdr:rowOff>
                  </to>
                </anchor>
              </controlPr>
            </control>
          </mc:Choice>
        </mc:AlternateContent>
        <mc:AlternateContent xmlns:mc="http://schemas.openxmlformats.org/markup-compatibility/2006">
          <mc:Choice Requires="x14">
            <control shapeId="2674" r:id="rId235" name="Check Box 626">
              <controlPr defaultSize="0" autoFill="0" autoLine="0" autoPict="0">
                <anchor moveWithCells="1">
                  <from>
                    <xdr:col>2</xdr:col>
                    <xdr:colOff>276225</xdr:colOff>
                    <xdr:row>92</xdr:row>
                    <xdr:rowOff>0</xdr:rowOff>
                  </from>
                  <to>
                    <xdr:col>2</xdr:col>
                    <xdr:colOff>581025</xdr:colOff>
                    <xdr:row>93</xdr:row>
                    <xdr:rowOff>38100</xdr:rowOff>
                  </to>
                </anchor>
              </controlPr>
            </control>
          </mc:Choice>
        </mc:AlternateContent>
        <mc:AlternateContent xmlns:mc="http://schemas.openxmlformats.org/markup-compatibility/2006">
          <mc:Choice Requires="x14">
            <control shapeId="2675" r:id="rId236" name="Check Box 627">
              <controlPr defaultSize="0" autoFill="0" autoLine="0" autoPict="0">
                <anchor moveWithCells="1">
                  <from>
                    <xdr:col>3</xdr:col>
                    <xdr:colOff>295275</xdr:colOff>
                    <xdr:row>92</xdr:row>
                    <xdr:rowOff>0</xdr:rowOff>
                  </from>
                  <to>
                    <xdr:col>3</xdr:col>
                    <xdr:colOff>600075</xdr:colOff>
                    <xdr:row>92</xdr:row>
                    <xdr:rowOff>266700</xdr:rowOff>
                  </to>
                </anchor>
              </controlPr>
            </control>
          </mc:Choice>
        </mc:AlternateContent>
        <mc:AlternateContent xmlns:mc="http://schemas.openxmlformats.org/markup-compatibility/2006">
          <mc:Choice Requires="x14">
            <control shapeId="2676" r:id="rId237" name="Check Box 628">
              <controlPr defaultSize="0" autoFill="0" autoLine="0" autoPict="0">
                <anchor moveWithCells="1">
                  <from>
                    <xdr:col>4</xdr:col>
                    <xdr:colOff>266700</xdr:colOff>
                    <xdr:row>92</xdr:row>
                    <xdr:rowOff>47625</xdr:rowOff>
                  </from>
                  <to>
                    <xdr:col>4</xdr:col>
                    <xdr:colOff>571500</xdr:colOff>
                    <xdr:row>92</xdr:row>
                    <xdr:rowOff>266700</xdr:rowOff>
                  </to>
                </anchor>
              </controlPr>
            </control>
          </mc:Choice>
        </mc:AlternateContent>
        <mc:AlternateContent xmlns:mc="http://schemas.openxmlformats.org/markup-compatibility/2006">
          <mc:Choice Requires="x14">
            <control shapeId="2677" r:id="rId238" name="Check Box 629">
              <controlPr defaultSize="0" autoFill="0" autoLine="0" autoPict="0">
                <anchor moveWithCells="1">
                  <from>
                    <xdr:col>6</xdr:col>
                    <xdr:colOff>285750</xdr:colOff>
                    <xdr:row>92</xdr:row>
                    <xdr:rowOff>19050</xdr:rowOff>
                  </from>
                  <to>
                    <xdr:col>6</xdr:col>
                    <xdr:colOff>590550</xdr:colOff>
                    <xdr:row>93</xdr:row>
                    <xdr:rowOff>19050</xdr:rowOff>
                  </to>
                </anchor>
              </controlPr>
            </control>
          </mc:Choice>
        </mc:AlternateContent>
        <mc:AlternateContent xmlns:mc="http://schemas.openxmlformats.org/markup-compatibility/2006">
          <mc:Choice Requires="x14">
            <control shapeId="2678" r:id="rId239" name="Check Box 630">
              <controlPr defaultSize="0" autoFill="0" autoLine="0" autoPict="0">
                <anchor moveWithCells="1">
                  <from>
                    <xdr:col>5</xdr:col>
                    <xdr:colOff>276225</xdr:colOff>
                    <xdr:row>92</xdr:row>
                    <xdr:rowOff>28575</xdr:rowOff>
                  </from>
                  <to>
                    <xdr:col>5</xdr:col>
                    <xdr:colOff>581025</xdr:colOff>
                    <xdr:row>93</xdr:row>
                    <xdr:rowOff>38100</xdr:rowOff>
                  </to>
                </anchor>
              </controlPr>
            </control>
          </mc:Choice>
        </mc:AlternateContent>
        <mc:AlternateContent xmlns:mc="http://schemas.openxmlformats.org/markup-compatibility/2006">
          <mc:Choice Requires="x14">
            <control shapeId="2679" r:id="rId240" name="Check Box 631">
              <controlPr defaultSize="0" autoFill="0" autoLine="0" autoPict="0">
                <anchor moveWithCells="1">
                  <from>
                    <xdr:col>1</xdr:col>
                    <xdr:colOff>361950</xdr:colOff>
                    <xdr:row>90</xdr:row>
                    <xdr:rowOff>381000</xdr:rowOff>
                  </from>
                  <to>
                    <xdr:col>1</xdr:col>
                    <xdr:colOff>666750</xdr:colOff>
                    <xdr:row>91</xdr:row>
                    <xdr:rowOff>247650</xdr:rowOff>
                  </to>
                </anchor>
              </controlPr>
            </control>
          </mc:Choice>
        </mc:AlternateContent>
        <mc:AlternateContent xmlns:mc="http://schemas.openxmlformats.org/markup-compatibility/2006">
          <mc:Choice Requires="x14">
            <control shapeId="2680" r:id="rId241" name="Check Box 632">
              <controlPr defaultSize="0" autoFill="0" autoLine="0" autoPict="0">
                <anchor moveWithCells="1">
                  <from>
                    <xdr:col>2</xdr:col>
                    <xdr:colOff>285750</xdr:colOff>
                    <xdr:row>91</xdr:row>
                    <xdr:rowOff>0</xdr:rowOff>
                  </from>
                  <to>
                    <xdr:col>2</xdr:col>
                    <xdr:colOff>590550</xdr:colOff>
                    <xdr:row>91</xdr:row>
                    <xdr:rowOff>228600</xdr:rowOff>
                  </to>
                </anchor>
              </controlPr>
            </control>
          </mc:Choice>
        </mc:AlternateContent>
        <mc:AlternateContent xmlns:mc="http://schemas.openxmlformats.org/markup-compatibility/2006">
          <mc:Choice Requires="x14">
            <control shapeId="2681" r:id="rId242" name="Check Box 633">
              <controlPr defaultSize="0" autoFill="0" autoLine="0" autoPict="0">
                <anchor moveWithCells="1">
                  <from>
                    <xdr:col>3</xdr:col>
                    <xdr:colOff>314325</xdr:colOff>
                    <xdr:row>91</xdr:row>
                    <xdr:rowOff>9525</xdr:rowOff>
                  </from>
                  <to>
                    <xdr:col>3</xdr:col>
                    <xdr:colOff>619125</xdr:colOff>
                    <xdr:row>91</xdr:row>
                    <xdr:rowOff>257175</xdr:rowOff>
                  </to>
                </anchor>
              </controlPr>
            </control>
          </mc:Choice>
        </mc:AlternateContent>
        <mc:AlternateContent xmlns:mc="http://schemas.openxmlformats.org/markup-compatibility/2006">
          <mc:Choice Requires="x14">
            <control shapeId="2682" r:id="rId243" name="Check Box 634">
              <controlPr defaultSize="0" autoFill="0" autoLine="0" autoPict="0">
                <anchor moveWithCells="1">
                  <from>
                    <xdr:col>4</xdr:col>
                    <xdr:colOff>285750</xdr:colOff>
                    <xdr:row>90</xdr:row>
                    <xdr:rowOff>381000</xdr:rowOff>
                  </from>
                  <to>
                    <xdr:col>4</xdr:col>
                    <xdr:colOff>590550</xdr:colOff>
                    <xdr:row>91</xdr:row>
                    <xdr:rowOff>285750</xdr:rowOff>
                  </to>
                </anchor>
              </controlPr>
            </control>
          </mc:Choice>
        </mc:AlternateContent>
        <mc:AlternateContent xmlns:mc="http://schemas.openxmlformats.org/markup-compatibility/2006">
          <mc:Choice Requires="x14">
            <control shapeId="2683" r:id="rId244" name="Check Box 635">
              <controlPr defaultSize="0" autoFill="0" autoLine="0" autoPict="0">
                <anchor moveWithCells="1">
                  <from>
                    <xdr:col>6</xdr:col>
                    <xdr:colOff>295275</xdr:colOff>
                    <xdr:row>91</xdr:row>
                    <xdr:rowOff>19050</xdr:rowOff>
                  </from>
                  <to>
                    <xdr:col>6</xdr:col>
                    <xdr:colOff>600075</xdr:colOff>
                    <xdr:row>91</xdr:row>
                    <xdr:rowOff>247650</xdr:rowOff>
                  </to>
                </anchor>
              </controlPr>
            </control>
          </mc:Choice>
        </mc:AlternateContent>
        <mc:AlternateContent xmlns:mc="http://schemas.openxmlformats.org/markup-compatibility/2006">
          <mc:Choice Requires="x14">
            <control shapeId="2684" r:id="rId245" name="Check Box 636">
              <controlPr defaultSize="0" autoFill="0" autoLine="0" autoPict="0">
                <anchor moveWithCells="1">
                  <from>
                    <xdr:col>5</xdr:col>
                    <xdr:colOff>285750</xdr:colOff>
                    <xdr:row>91</xdr:row>
                    <xdr:rowOff>28575</xdr:rowOff>
                  </from>
                  <to>
                    <xdr:col>5</xdr:col>
                    <xdr:colOff>590550</xdr:colOff>
                    <xdr:row>91</xdr:row>
                    <xdr:rowOff>247650</xdr:rowOff>
                  </to>
                </anchor>
              </controlPr>
            </control>
          </mc:Choice>
        </mc:AlternateContent>
        <mc:AlternateContent xmlns:mc="http://schemas.openxmlformats.org/markup-compatibility/2006">
          <mc:Choice Requires="x14">
            <control shapeId="2685" r:id="rId246" name="Check Box 637">
              <controlPr defaultSize="0" autoFill="0" autoLine="0" autoPict="0">
                <anchor moveWithCells="1">
                  <from>
                    <xdr:col>1</xdr:col>
                    <xdr:colOff>352425</xdr:colOff>
                    <xdr:row>93</xdr:row>
                    <xdr:rowOff>28575</xdr:rowOff>
                  </from>
                  <to>
                    <xdr:col>1</xdr:col>
                    <xdr:colOff>657225</xdr:colOff>
                    <xdr:row>93</xdr:row>
                    <xdr:rowOff>457200</xdr:rowOff>
                  </to>
                </anchor>
              </controlPr>
            </control>
          </mc:Choice>
        </mc:AlternateContent>
        <mc:AlternateContent xmlns:mc="http://schemas.openxmlformats.org/markup-compatibility/2006">
          <mc:Choice Requires="x14">
            <control shapeId="2686" r:id="rId247" name="Check Box 638">
              <controlPr defaultSize="0" autoFill="0" autoLine="0" autoPict="0">
                <anchor moveWithCells="1">
                  <from>
                    <xdr:col>2</xdr:col>
                    <xdr:colOff>285750</xdr:colOff>
                    <xdr:row>93</xdr:row>
                    <xdr:rowOff>0</xdr:rowOff>
                  </from>
                  <to>
                    <xdr:col>2</xdr:col>
                    <xdr:colOff>590550</xdr:colOff>
                    <xdr:row>93</xdr:row>
                    <xdr:rowOff>504825</xdr:rowOff>
                  </to>
                </anchor>
              </controlPr>
            </control>
          </mc:Choice>
        </mc:AlternateContent>
        <mc:AlternateContent xmlns:mc="http://schemas.openxmlformats.org/markup-compatibility/2006">
          <mc:Choice Requires="x14">
            <control shapeId="2687" r:id="rId248" name="Check Box 639">
              <controlPr defaultSize="0" autoFill="0" autoLine="0" autoPict="0">
                <anchor moveWithCells="1">
                  <from>
                    <xdr:col>3</xdr:col>
                    <xdr:colOff>266700</xdr:colOff>
                    <xdr:row>93</xdr:row>
                    <xdr:rowOff>9525</xdr:rowOff>
                  </from>
                  <to>
                    <xdr:col>3</xdr:col>
                    <xdr:colOff>571500</xdr:colOff>
                    <xdr:row>94</xdr:row>
                    <xdr:rowOff>0</xdr:rowOff>
                  </to>
                </anchor>
              </controlPr>
            </control>
          </mc:Choice>
        </mc:AlternateContent>
        <mc:AlternateContent xmlns:mc="http://schemas.openxmlformats.org/markup-compatibility/2006">
          <mc:Choice Requires="x14">
            <control shapeId="2688" r:id="rId249" name="Check Box 640">
              <controlPr defaultSize="0" autoFill="0" autoLine="0" autoPict="0">
                <anchor moveWithCells="1">
                  <from>
                    <xdr:col>4</xdr:col>
                    <xdr:colOff>257175</xdr:colOff>
                    <xdr:row>93</xdr:row>
                    <xdr:rowOff>28575</xdr:rowOff>
                  </from>
                  <to>
                    <xdr:col>4</xdr:col>
                    <xdr:colOff>561975</xdr:colOff>
                    <xdr:row>94</xdr:row>
                    <xdr:rowOff>19050</xdr:rowOff>
                  </to>
                </anchor>
              </controlPr>
            </control>
          </mc:Choice>
        </mc:AlternateContent>
        <mc:AlternateContent xmlns:mc="http://schemas.openxmlformats.org/markup-compatibility/2006">
          <mc:Choice Requires="x14">
            <control shapeId="2689" r:id="rId250" name="Check Box 641">
              <controlPr defaultSize="0" autoFill="0" autoLine="0" autoPict="0">
                <anchor moveWithCells="1">
                  <from>
                    <xdr:col>6</xdr:col>
                    <xdr:colOff>276225</xdr:colOff>
                    <xdr:row>93</xdr:row>
                    <xdr:rowOff>19050</xdr:rowOff>
                  </from>
                  <to>
                    <xdr:col>6</xdr:col>
                    <xdr:colOff>581025</xdr:colOff>
                    <xdr:row>93</xdr:row>
                    <xdr:rowOff>495300</xdr:rowOff>
                  </to>
                </anchor>
              </controlPr>
            </control>
          </mc:Choice>
        </mc:AlternateContent>
        <mc:AlternateContent xmlns:mc="http://schemas.openxmlformats.org/markup-compatibility/2006">
          <mc:Choice Requires="x14">
            <control shapeId="2690" r:id="rId251" name="Check Box 642">
              <controlPr defaultSize="0" autoFill="0" autoLine="0" autoPict="0">
                <anchor moveWithCells="1">
                  <from>
                    <xdr:col>5</xdr:col>
                    <xdr:colOff>266700</xdr:colOff>
                    <xdr:row>93</xdr:row>
                    <xdr:rowOff>9525</xdr:rowOff>
                  </from>
                  <to>
                    <xdr:col>5</xdr:col>
                    <xdr:colOff>571500</xdr:colOff>
                    <xdr:row>93</xdr:row>
                    <xdr:rowOff>485775</xdr:rowOff>
                  </to>
                </anchor>
              </controlPr>
            </control>
          </mc:Choice>
        </mc:AlternateContent>
        <mc:AlternateContent xmlns:mc="http://schemas.openxmlformats.org/markup-compatibility/2006">
          <mc:Choice Requires="x14">
            <control shapeId="2691" r:id="rId252" name="Check Box 643">
              <controlPr defaultSize="0" autoFill="0" autoLine="0" autoPict="0">
                <anchor moveWithCells="1">
                  <from>
                    <xdr:col>1</xdr:col>
                    <xdr:colOff>352425</xdr:colOff>
                    <xdr:row>103</xdr:row>
                    <xdr:rowOff>9525</xdr:rowOff>
                  </from>
                  <to>
                    <xdr:col>1</xdr:col>
                    <xdr:colOff>657225</xdr:colOff>
                    <xdr:row>104</xdr:row>
                    <xdr:rowOff>9525</xdr:rowOff>
                  </to>
                </anchor>
              </controlPr>
            </control>
          </mc:Choice>
        </mc:AlternateContent>
        <mc:AlternateContent xmlns:mc="http://schemas.openxmlformats.org/markup-compatibility/2006">
          <mc:Choice Requires="x14">
            <control shapeId="2692" r:id="rId253" name="Check Box 644">
              <controlPr defaultSize="0" autoFill="0" autoLine="0" autoPict="0">
                <anchor moveWithCells="1">
                  <from>
                    <xdr:col>2</xdr:col>
                    <xdr:colOff>304800</xdr:colOff>
                    <xdr:row>102</xdr:row>
                    <xdr:rowOff>285750</xdr:rowOff>
                  </from>
                  <to>
                    <xdr:col>2</xdr:col>
                    <xdr:colOff>609600</xdr:colOff>
                    <xdr:row>104</xdr:row>
                    <xdr:rowOff>0</xdr:rowOff>
                  </to>
                </anchor>
              </controlPr>
            </control>
          </mc:Choice>
        </mc:AlternateContent>
        <mc:AlternateContent xmlns:mc="http://schemas.openxmlformats.org/markup-compatibility/2006">
          <mc:Choice Requires="x14">
            <control shapeId="2693" r:id="rId254" name="Check Box 645">
              <controlPr defaultSize="0" autoFill="0" autoLine="0" autoPict="0">
                <anchor moveWithCells="1">
                  <from>
                    <xdr:col>3</xdr:col>
                    <xdr:colOff>314325</xdr:colOff>
                    <xdr:row>103</xdr:row>
                    <xdr:rowOff>28575</xdr:rowOff>
                  </from>
                  <to>
                    <xdr:col>3</xdr:col>
                    <xdr:colOff>619125</xdr:colOff>
                    <xdr:row>104</xdr:row>
                    <xdr:rowOff>0</xdr:rowOff>
                  </to>
                </anchor>
              </controlPr>
            </control>
          </mc:Choice>
        </mc:AlternateContent>
        <mc:AlternateContent xmlns:mc="http://schemas.openxmlformats.org/markup-compatibility/2006">
          <mc:Choice Requires="x14">
            <control shapeId="2694" r:id="rId255" name="Check Box 646">
              <controlPr locked="0" defaultSize="0" autoFill="0" autoLine="0" autoPict="0">
                <anchor moveWithCells="1">
                  <from>
                    <xdr:col>4</xdr:col>
                    <xdr:colOff>247650</xdr:colOff>
                    <xdr:row>103</xdr:row>
                    <xdr:rowOff>9525</xdr:rowOff>
                  </from>
                  <to>
                    <xdr:col>4</xdr:col>
                    <xdr:colOff>581025</xdr:colOff>
                    <xdr:row>104</xdr:row>
                    <xdr:rowOff>9525</xdr:rowOff>
                  </to>
                </anchor>
              </controlPr>
            </control>
          </mc:Choice>
        </mc:AlternateContent>
        <mc:AlternateContent xmlns:mc="http://schemas.openxmlformats.org/markup-compatibility/2006">
          <mc:Choice Requires="x14">
            <control shapeId="2695" r:id="rId256" name="Check Box 647">
              <controlPr defaultSize="0" autoFill="0" autoLine="0" autoPict="0">
                <anchor moveWithCells="1">
                  <from>
                    <xdr:col>6</xdr:col>
                    <xdr:colOff>323850</xdr:colOff>
                    <xdr:row>103</xdr:row>
                    <xdr:rowOff>9525</xdr:rowOff>
                  </from>
                  <to>
                    <xdr:col>6</xdr:col>
                    <xdr:colOff>628650</xdr:colOff>
                    <xdr:row>104</xdr:row>
                    <xdr:rowOff>19050</xdr:rowOff>
                  </to>
                </anchor>
              </controlPr>
            </control>
          </mc:Choice>
        </mc:AlternateContent>
        <mc:AlternateContent xmlns:mc="http://schemas.openxmlformats.org/markup-compatibility/2006">
          <mc:Choice Requires="x14">
            <control shapeId="2696" r:id="rId257" name="Check Box 648">
              <controlPr defaultSize="0" autoFill="0" autoLine="0" autoPict="0">
                <anchor moveWithCells="1">
                  <from>
                    <xdr:col>5</xdr:col>
                    <xdr:colOff>266700</xdr:colOff>
                    <xdr:row>103</xdr:row>
                    <xdr:rowOff>9525</xdr:rowOff>
                  </from>
                  <to>
                    <xdr:col>5</xdr:col>
                    <xdr:colOff>571500</xdr:colOff>
                    <xdr:row>104</xdr:row>
                    <xdr:rowOff>19050</xdr:rowOff>
                  </to>
                </anchor>
              </controlPr>
            </control>
          </mc:Choice>
        </mc:AlternateContent>
        <mc:AlternateContent xmlns:mc="http://schemas.openxmlformats.org/markup-compatibility/2006">
          <mc:Choice Requires="x14">
            <control shapeId="2697" r:id="rId258" name="Check Box 649">
              <controlPr defaultSize="0" autoFill="0" autoLine="0" autoPict="0">
                <anchor moveWithCells="1">
                  <from>
                    <xdr:col>1</xdr:col>
                    <xdr:colOff>352425</xdr:colOff>
                    <xdr:row>104</xdr:row>
                    <xdr:rowOff>19050</xdr:rowOff>
                  </from>
                  <to>
                    <xdr:col>1</xdr:col>
                    <xdr:colOff>657225</xdr:colOff>
                    <xdr:row>105</xdr:row>
                    <xdr:rowOff>0</xdr:rowOff>
                  </to>
                </anchor>
              </controlPr>
            </control>
          </mc:Choice>
        </mc:AlternateContent>
        <mc:AlternateContent xmlns:mc="http://schemas.openxmlformats.org/markup-compatibility/2006">
          <mc:Choice Requires="x14">
            <control shapeId="2698" r:id="rId259" name="Check Box 650">
              <controlPr defaultSize="0" autoFill="0" autoLine="0" autoPict="0">
                <anchor moveWithCells="1">
                  <from>
                    <xdr:col>2</xdr:col>
                    <xdr:colOff>295275</xdr:colOff>
                    <xdr:row>104</xdr:row>
                    <xdr:rowOff>0</xdr:rowOff>
                  </from>
                  <to>
                    <xdr:col>2</xdr:col>
                    <xdr:colOff>600075</xdr:colOff>
                    <xdr:row>104</xdr:row>
                    <xdr:rowOff>285750</xdr:rowOff>
                  </to>
                </anchor>
              </controlPr>
            </control>
          </mc:Choice>
        </mc:AlternateContent>
        <mc:AlternateContent xmlns:mc="http://schemas.openxmlformats.org/markup-compatibility/2006">
          <mc:Choice Requires="x14">
            <control shapeId="2699" r:id="rId260" name="Check Box 651">
              <controlPr defaultSize="0" autoFill="0" autoLine="0" autoPict="0">
                <anchor moveWithCells="1">
                  <from>
                    <xdr:col>3</xdr:col>
                    <xdr:colOff>314325</xdr:colOff>
                    <xdr:row>104</xdr:row>
                    <xdr:rowOff>76200</xdr:rowOff>
                  </from>
                  <to>
                    <xdr:col>3</xdr:col>
                    <xdr:colOff>619125</xdr:colOff>
                    <xdr:row>105</xdr:row>
                    <xdr:rowOff>0</xdr:rowOff>
                  </to>
                </anchor>
              </controlPr>
            </control>
          </mc:Choice>
        </mc:AlternateContent>
        <mc:AlternateContent xmlns:mc="http://schemas.openxmlformats.org/markup-compatibility/2006">
          <mc:Choice Requires="x14">
            <control shapeId="2700" r:id="rId261" name="Check Box 652">
              <controlPr locked="0" defaultSize="0" autoFill="0" autoLine="0" autoPict="0">
                <anchor moveWithCells="1">
                  <from>
                    <xdr:col>4</xdr:col>
                    <xdr:colOff>247650</xdr:colOff>
                    <xdr:row>104</xdr:row>
                    <xdr:rowOff>19050</xdr:rowOff>
                  </from>
                  <to>
                    <xdr:col>4</xdr:col>
                    <xdr:colOff>581025</xdr:colOff>
                    <xdr:row>104</xdr:row>
                    <xdr:rowOff>285750</xdr:rowOff>
                  </to>
                </anchor>
              </controlPr>
            </control>
          </mc:Choice>
        </mc:AlternateContent>
        <mc:AlternateContent xmlns:mc="http://schemas.openxmlformats.org/markup-compatibility/2006">
          <mc:Choice Requires="x14">
            <control shapeId="2701" r:id="rId262" name="Check Box 653">
              <controlPr defaultSize="0" autoFill="0" autoLine="0" autoPict="0">
                <anchor moveWithCells="1">
                  <from>
                    <xdr:col>6</xdr:col>
                    <xdr:colOff>314325</xdr:colOff>
                    <xdr:row>104</xdr:row>
                    <xdr:rowOff>9525</xdr:rowOff>
                  </from>
                  <to>
                    <xdr:col>6</xdr:col>
                    <xdr:colOff>619125</xdr:colOff>
                    <xdr:row>104</xdr:row>
                    <xdr:rowOff>285750</xdr:rowOff>
                  </to>
                </anchor>
              </controlPr>
            </control>
          </mc:Choice>
        </mc:AlternateContent>
        <mc:AlternateContent xmlns:mc="http://schemas.openxmlformats.org/markup-compatibility/2006">
          <mc:Choice Requires="x14">
            <control shapeId="2702" r:id="rId263" name="Check Box 654">
              <controlPr defaultSize="0" autoFill="0" autoLine="0" autoPict="0">
                <anchor moveWithCells="1">
                  <from>
                    <xdr:col>5</xdr:col>
                    <xdr:colOff>295275</xdr:colOff>
                    <xdr:row>104</xdr:row>
                    <xdr:rowOff>9525</xdr:rowOff>
                  </from>
                  <to>
                    <xdr:col>5</xdr:col>
                    <xdr:colOff>600075</xdr:colOff>
                    <xdr:row>105</xdr:row>
                    <xdr:rowOff>0</xdr:rowOff>
                  </to>
                </anchor>
              </controlPr>
            </control>
          </mc:Choice>
        </mc:AlternateContent>
        <mc:AlternateContent xmlns:mc="http://schemas.openxmlformats.org/markup-compatibility/2006">
          <mc:Choice Requires="x14">
            <control shapeId="2703" r:id="rId264" name="Check Box 655">
              <controlPr defaultSize="0" autoFill="0" autoLine="0" autoPict="0">
                <anchor moveWithCells="1">
                  <from>
                    <xdr:col>1</xdr:col>
                    <xdr:colOff>352425</xdr:colOff>
                    <xdr:row>101</xdr:row>
                    <xdr:rowOff>85725</xdr:rowOff>
                  </from>
                  <to>
                    <xdr:col>1</xdr:col>
                    <xdr:colOff>657225</xdr:colOff>
                    <xdr:row>101</xdr:row>
                    <xdr:rowOff>400050</xdr:rowOff>
                  </to>
                </anchor>
              </controlPr>
            </control>
          </mc:Choice>
        </mc:AlternateContent>
        <mc:AlternateContent xmlns:mc="http://schemas.openxmlformats.org/markup-compatibility/2006">
          <mc:Choice Requires="x14">
            <control shapeId="2704" r:id="rId265" name="Check Box 656">
              <controlPr defaultSize="0" autoFill="0" autoLine="0" autoPict="0">
                <anchor moveWithCells="1">
                  <from>
                    <xdr:col>2</xdr:col>
                    <xdr:colOff>295275</xdr:colOff>
                    <xdr:row>101</xdr:row>
                    <xdr:rowOff>66675</xdr:rowOff>
                  </from>
                  <to>
                    <xdr:col>2</xdr:col>
                    <xdr:colOff>600075</xdr:colOff>
                    <xdr:row>101</xdr:row>
                    <xdr:rowOff>419100</xdr:rowOff>
                  </to>
                </anchor>
              </controlPr>
            </control>
          </mc:Choice>
        </mc:AlternateContent>
        <mc:AlternateContent xmlns:mc="http://schemas.openxmlformats.org/markup-compatibility/2006">
          <mc:Choice Requires="x14">
            <control shapeId="2705" r:id="rId266" name="Check Box 657">
              <controlPr defaultSize="0" autoFill="0" autoLine="0" autoPict="0">
                <anchor moveWithCells="1">
                  <from>
                    <xdr:col>3</xdr:col>
                    <xdr:colOff>314325</xdr:colOff>
                    <xdr:row>101</xdr:row>
                    <xdr:rowOff>76200</xdr:rowOff>
                  </from>
                  <to>
                    <xdr:col>3</xdr:col>
                    <xdr:colOff>619125</xdr:colOff>
                    <xdr:row>101</xdr:row>
                    <xdr:rowOff>457200</xdr:rowOff>
                  </to>
                </anchor>
              </controlPr>
            </control>
          </mc:Choice>
        </mc:AlternateContent>
        <mc:AlternateContent xmlns:mc="http://schemas.openxmlformats.org/markup-compatibility/2006">
          <mc:Choice Requires="x14">
            <control shapeId="2706" r:id="rId267" name="Check Box 658">
              <controlPr locked="0" defaultSize="0" autoFill="0" autoLine="0" autoPict="0">
                <anchor moveWithCells="1">
                  <from>
                    <xdr:col>4</xdr:col>
                    <xdr:colOff>266700</xdr:colOff>
                    <xdr:row>101</xdr:row>
                    <xdr:rowOff>57150</xdr:rowOff>
                  </from>
                  <to>
                    <xdr:col>4</xdr:col>
                    <xdr:colOff>600075</xdr:colOff>
                    <xdr:row>101</xdr:row>
                    <xdr:rowOff>457200</xdr:rowOff>
                  </to>
                </anchor>
              </controlPr>
            </control>
          </mc:Choice>
        </mc:AlternateContent>
        <mc:AlternateContent xmlns:mc="http://schemas.openxmlformats.org/markup-compatibility/2006">
          <mc:Choice Requires="x14">
            <control shapeId="2707" r:id="rId268" name="Check Box 659">
              <controlPr defaultSize="0" autoFill="0" autoLine="0" autoPict="0">
                <anchor moveWithCells="1">
                  <from>
                    <xdr:col>6</xdr:col>
                    <xdr:colOff>333375</xdr:colOff>
                    <xdr:row>101</xdr:row>
                    <xdr:rowOff>95250</xdr:rowOff>
                  </from>
                  <to>
                    <xdr:col>6</xdr:col>
                    <xdr:colOff>638175</xdr:colOff>
                    <xdr:row>101</xdr:row>
                    <xdr:rowOff>447675</xdr:rowOff>
                  </to>
                </anchor>
              </controlPr>
            </control>
          </mc:Choice>
        </mc:AlternateContent>
        <mc:AlternateContent xmlns:mc="http://schemas.openxmlformats.org/markup-compatibility/2006">
          <mc:Choice Requires="x14">
            <control shapeId="2708" r:id="rId269" name="Check Box 660">
              <controlPr defaultSize="0" autoFill="0" autoLine="0" autoPict="0">
                <anchor moveWithCells="1">
                  <from>
                    <xdr:col>5</xdr:col>
                    <xdr:colOff>266700</xdr:colOff>
                    <xdr:row>101</xdr:row>
                    <xdr:rowOff>66675</xdr:rowOff>
                  </from>
                  <to>
                    <xdr:col>5</xdr:col>
                    <xdr:colOff>571500</xdr:colOff>
                    <xdr:row>101</xdr:row>
                    <xdr:rowOff>438150</xdr:rowOff>
                  </to>
                </anchor>
              </controlPr>
            </control>
          </mc:Choice>
        </mc:AlternateContent>
        <mc:AlternateContent xmlns:mc="http://schemas.openxmlformats.org/markup-compatibility/2006">
          <mc:Choice Requires="x14">
            <control shapeId="2709" r:id="rId270" name="Check Box 661">
              <controlPr defaultSize="0" autoFill="0" autoLine="0" autoPict="0">
                <anchor moveWithCells="1">
                  <from>
                    <xdr:col>1</xdr:col>
                    <xdr:colOff>352425</xdr:colOff>
                    <xdr:row>102</xdr:row>
                    <xdr:rowOff>0</xdr:rowOff>
                  </from>
                  <to>
                    <xdr:col>1</xdr:col>
                    <xdr:colOff>657225</xdr:colOff>
                    <xdr:row>103</xdr:row>
                    <xdr:rowOff>28575</xdr:rowOff>
                  </to>
                </anchor>
              </controlPr>
            </control>
          </mc:Choice>
        </mc:AlternateContent>
        <mc:AlternateContent xmlns:mc="http://schemas.openxmlformats.org/markup-compatibility/2006">
          <mc:Choice Requires="x14">
            <control shapeId="2710" r:id="rId271" name="Check Box 662">
              <controlPr defaultSize="0" autoFill="0" autoLine="0" autoPict="0">
                <anchor moveWithCells="1">
                  <from>
                    <xdr:col>2</xdr:col>
                    <xdr:colOff>304800</xdr:colOff>
                    <xdr:row>101</xdr:row>
                    <xdr:rowOff>457200</xdr:rowOff>
                  </from>
                  <to>
                    <xdr:col>2</xdr:col>
                    <xdr:colOff>609600</xdr:colOff>
                    <xdr:row>103</xdr:row>
                    <xdr:rowOff>19050</xdr:rowOff>
                  </to>
                </anchor>
              </controlPr>
            </control>
          </mc:Choice>
        </mc:AlternateContent>
        <mc:AlternateContent xmlns:mc="http://schemas.openxmlformats.org/markup-compatibility/2006">
          <mc:Choice Requires="x14">
            <control shapeId="2711" r:id="rId272" name="Check Box 663">
              <controlPr defaultSize="0" autoFill="0" autoLine="0" autoPict="0">
                <anchor moveWithCells="1">
                  <from>
                    <xdr:col>3</xdr:col>
                    <xdr:colOff>314325</xdr:colOff>
                    <xdr:row>102</xdr:row>
                    <xdr:rowOff>0</xdr:rowOff>
                  </from>
                  <to>
                    <xdr:col>3</xdr:col>
                    <xdr:colOff>619125</xdr:colOff>
                    <xdr:row>103</xdr:row>
                    <xdr:rowOff>0</xdr:rowOff>
                  </to>
                </anchor>
              </controlPr>
            </control>
          </mc:Choice>
        </mc:AlternateContent>
        <mc:AlternateContent xmlns:mc="http://schemas.openxmlformats.org/markup-compatibility/2006">
          <mc:Choice Requires="x14">
            <control shapeId="2712" r:id="rId273" name="Check Box 664">
              <controlPr locked="0" defaultSize="0" autoFill="0" autoLine="0" autoPict="0">
                <anchor moveWithCells="1">
                  <from>
                    <xdr:col>4</xdr:col>
                    <xdr:colOff>257175</xdr:colOff>
                    <xdr:row>102</xdr:row>
                    <xdr:rowOff>9525</xdr:rowOff>
                  </from>
                  <to>
                    <xdr:col>4</xdr:col>
                    <xdr:colOff>590550</xdr:colOff>
                    <xdr:row>103</xdr:row>
                    <xdr:rowOff>9525</xdr:rowOff>
                  </to>
                </anchor>
              </controlPr>
            </control>
          </mc:Choice>
        </mc:AlternateContent>
        <mc:AlternateContent xmlns:mc="http://schemas.openxmlformats.org/markup-compatibility/2006">
          <mc:Choice Requires="x14">
            <control shapeId="2713" r:id="rId274" name="Check Box 665">
              <controlPr defaultSize="0" autoFill="0" autoLine="0" autoPict="0">
                <anchor moveWithCells="1">
                  <from>
                    <xdr:col>6</xdr:col>
                    <xdr:colOff>323850</xdr:colOff>
                    <xdr:row>101</xdr:row>
                    <xdr:rowOff>457200</xdr:rowOff>
                  </from>
                  <to>
                    <xdr:col>6</xdr:col>
                    <xdr:colOff>628650</xdr:colOff>
                    <xdr:row>103</xdr:row>
                    <xdr:rowOff>0</xdr:rowOff>
                  </to>
                </anchor>
              </controlPr>
            </control>
          </mc:Choice>
        </mc:AlternateContent>
        <mc:AlternateContent xmlns:mc="http://schemas.openxmlformats.org/markup-compatibility/2006">
          <mc:Choice Requires="x14">
            <control shapeId="2714" r:id="rId275" name="Check Box 666">
              <controlPr defaultSize="0" autoFill="0" autoLine="0" autoPict="0">
                <anchor moveWithCells="1">
                  <from>
                    <xdr:col>5</xdr:col>
                    <xdr:colOff>285750</xdr:colOff>
                    <xdr:row>102</xdr:row>
                    <xdr:rowOff>0</xdr:rowOff>
                  </from>
                  <to>
                    <xdr:col>5</xdr:col>
                    <xdr:colOff>590550</xdr:colOff>
                    <xdr:row>102</xdr:row>
                    <xdr:rowOff>276225</xdr:rowOff>
                  </to>
                </anchor>
              </controlPr>
            </control>
          </mc:Choice>
        </mc:AlternateContent>
        <mc:AlternateContent xmlns:mc="http://schemas.openxmlformats.org/markup-compatibility/2006">
          <mc:Choice Requires="x14">
            <control shapeId="2721" r:id="rId276" name="Check Box 673">
              <controlPr defaultSize="0" autoFill="0" autoLine="0" autoPict="0">
                <anchor moveWithCells="1">
                  <from>
                    <xdr:col>6</xdr:col>
                    <xdr:colOff>257175</xdr:colOff>
                    <xdr:row>84</xdr:row>
                    <xdr:rowOff>85725</xdr:rowOff>
                  </from>
                  <to>
                    <xdr:col>6</xdr:col>
                    <xdr:colOff>561975</xdr:colOff>
                    <xdr:row>84</xdr:row>
                    <xdr:rowOff>428625</xdr:rowOff>
                  </to>
                </anchor>
              </controlPr>
            </control>
          </mc:Choice>
        </mc:AlternateContent>
        <mc:AlternateContent xmlns:mc="http://schemas.openxmlformats.org/markup-compatibility/2006">
          <mc:Choice Requires="x14">
            <control shapeId="2722" r:id="rId277" name="Check Box 674">
              <controlPr defaultSize="0" autoFill="0" autoLine="0" autoPict="0">
                <anchor moveWithCells="1">
                  <from>
                    <xdr:col>6</xdr:col>
                    <xdr:colOff>295275</xdr:colOff>
                    <xdr:row>81</xdr:row>
                    <xdr:rowOff>95250</xdr:rowOff>
                  </from>
                  <to>
                    <xdr:col>6</xdr:col>
                    <xdr:colOff>600075</xdr:colOff>
                    <xdr:row>81</xdr:row>
                    <xdr:rowOff>657225</xdr:rowOff>
                  </to>
                </anchor>
              </controlPr>
            </control>
          </mc:Choice>
        </mc:AlternateContent>
        <mc:AlternateContent xmlns:mc="http://schemas.openxmlformats.org/markup-compatibility/2006">
          <mc:Choice Requires="x14">
            <control shapeId="2723" r:id="rId278" name="Check Box 675">
              <controlPr defaultSize="0" autoFill="0" autoLine="0" autoPict="0">
                <anchor moveWithCells="1">
                  <from>
                    <xdr:col>6</xdr:col>
                    <xdr:colOff>276225</xdr:colOff>
                    <xdr:row>83</xdr:row>
                    <xdr:rowOff>0</xdr:rowOff>
                  </from>
                  <to>
                    <xdr:col>6</xdr:col>
                    <xdr:colOff>581025</xdr:colOff>
                    <xdr:row>84</xdr:row>
                    <xdr:rowOff>0</xdr:rowOff>
                  </to>
                </anchor>
              </controlPr>
            </control>
          </mc:Choice>
        </mc:AlternateContent>
        <mc:AlternateContent xmlns:mc="http://schemas.openxmlformats.org/markup-compatibility/2006">
          <mc:Choice Requires="x14">
            <control shapeId="2724" r:id="rId279" name="Check Box 676">
              <controlPr defaultSize="0" autoFill="0" autoLine="0" autoPict="0">
                <anchor moveWithCells="1">
                  <from>
                    <xdr:col>6</xdr:col>
                    <xdr:colOff>276225</xdr:colOff>
                    <xdr:row>82</xdr:row>
                    <xdr:rowOff>19050</xdr:rowOff>
                  </from>
                  <to>
                    <xdr:col>6</xdr:col>
                    <xdr:colOff>581025</xdr:colOff>
                    <xdr:row>82</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21" yWindow="643" count="4">
        <x14:dataValidation type="list" allowBlank="1" showInputMessage="1" showErrorMessage="1" xr:uid="{00000000-0002-0000-0000-000003000000}">
          <x14:formula1>
            <xm:f>'BMW - Workings'!$J$161:$J$162</xm:f>
          </x14:formula1>
          <xm:sqref>B45:C45</xm:sqref>
        </x14:dataValidation>
        <x14:dataValidation type="list" allowBlank="1" showErrorMessage="1" promptTitle="Current Project Status" prompt="Select from current project status from the drop down list" xr:uid="{00000000-0002-0000-0000-000007000000}">
          <x14:formula1>
            <xm:f>'BMW - Workings'!$J$142:$J$150</xm:f>
          </x14:formula1>
          <xm:sqref>B9:G9</xm:sqref>
        </x14:dataValidation>
        <x14:dataValidation type="list" allowBlank="1" showErrorMessage="1" promptTitle="Reason for Report" prompt="Please select reason from the drop down list.  Exception reporting may relate to very poor or very good performance." xr:uid="{00000000-0002-0000-0000-00000A000000}">
          <x14:formula1>
            <xm:f>'BMW - Workings'!$J$132:$J$136</xm:f>
          </x14:formula1>
          <xm:sqref>B37:G37</xm:sqref>
        </x14:dataValidation>
        <x14:dataValidation type="list" allowBlank="1" showErrorMessage="1" promptTitle="Engagement Method" prompt="Please select appropriate engagement method from drop down list" xr:uid="{00000000-0002-0000-0000-000000000000}">
          <x14:formula1>
            <xm:f>'BMW - Workings'!$J$169:$J$174</xm:f>
          </x14:formula1>
          <xm:sqref>B27:G27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86"/>
  <sheetViews>
    <sheetView showGridLines="0" zoomScaleNormal="100" zoomScaleSheetLayoutView="100" workbookViewId="0">
      <selection activeCell="A72" sqref="A72:L76"/>
    </sheetView>
  </sheetViews>
  <sheetFormatPr defaultColWidth="9.140625" defaultRowHeight="15" zeroHeight="1" x14ac:dyDescent="0.25"/>
  <cols>
    <col min="1" max="1" width="24" style="12" customWidth="1"/>
    <col min="2" max="2" width="17.140625" style="12" customWidth="1"/>
    <col min="3" max="3" width="12.7109375" style="12" customWidth="1"/>
    <col min="4" max="4" width="16.28515625" style="12" customWidth="1"/>
    <col min="5" max="6" width="6.85546875" style="12" customWidth="1"/>
    <col min="7" max="9" width="10.28515625" style="12" customWidth="1"/>
    <col min="10" max="10" width="9.7109375" style="12" customWidth="1"/>
    <col min="11" max="11" width="5.42578125" style="12" customWidth="1"/>
    <col min="12" max="12" width="15.5703125" style="12" customWidth="1"/>
    <col min="13" max="13" width="2.5703125" style="12" customWidth="1"/>
    <col min="14" max="16384" width="9.140625" style="12"/>
  </cols>
  <sheetData>
    <row r="1" spans="1:12" ht="18.95" customHeight="1" x14ac:dyDescent="0.25">
      <c r="A1" s="290" t="s">
        <v>346</v>
      </c>
      <c r="B1" s="290"/>
      <c r="C1" s="290"/>
      <c r="D1" s="290"/>
      <c r="E1" s="290"/>
      <c r="F1" s="290"/>
      <c r="G1" s="290"/>
      <c r="H1" s="290"/>
      <c r="I1" s="290"/>
      <c r="J1" s="290"/>
      <c r="K1" s="290"/>
      <c r="L1" s="290"/>
    </row>
    <row r="2" spans="1:12" ht="18.95" customHeight="1" x14ac:dyDescent="0.25">
      <c r="A2" s="290"/>
      <c r="B2" s="290"/>
      <c r="C2" s="290"/>
      <c r="D2" s="290"/>
      <c r="E2" s="290"/>
      <c r="F2" s="290"/>
      <c r="G2" s="290"/>
      <c r="H2" s="290"/>
      <c r="I2" s="290"/>
      <c r="J2" s="290"/>
      <c r="K2" s="290"/>
      <c r="L2" s="290"/>
    </row>
    <row r="3" spans="1:12" ht="18.95" customHeight="1" x14ac:dyDescent="0.25">
      <c r="A3" s="290"/>
      <c r="B3" s="290"/>
      <c r="C3" s="290"/>
      <c r="D3" s="290"/>
      <c r="E3" s="290"/>
      <c r="F3" s="290"/>
      <c r="G3" s="290"/>
      <c r="H3" s="290"/>
      <c r="I3" s="290"/>
      <c r="J3" s="290"/>
      <c r="K3" s="290"/>
      <c r="L3" s="290"/>
    </row>
    <row r="4" spans="1:12" ht="10.5" customHeight="1" x14ac:dyDescent="0.25"/>
    <row r="5" spans="1:12" ht="15" customHeight="1" x14ac:dyDescent="0.25">
      <c r="A5" s="23" t="s">
        <v>0</v>
      </c>
      <c r="B5" s="23"/>
    </row>
    <row r="6" spans="1:12" ht="9" customHeight="1" x14ac:dyDescent="0.25"/>
    <row r="7" spans="1:12" ht="28.5" customHeight="1" x14ac:dyDescent="0.25">
      <c r="A7" s="11" t="s">
        <v>213</v>
      </c>
      <c r="B7" s="11"/>
      <c r="C7" s="357">
        <f>'Contract Info &amp; Criteria'!B5</f>
        <v>0</v>
      </c>
      <c r="D7" s="358"/>
      <c r="E7" s="358"/>
      <c r="F7" s="358"/>
      <c r="G7" s="358"/>
      <c r="H7" s="358"/>
      <c r="I7" s="358"/>
      <c r="J7" s="358"/>
      <c r="K7" s="358"/>
      <c r="L7" s="359"/>
    </row>
    <row r="8" spans="1:12" ht="7.5" customHeight="1" x14ac:dyDescent="0.25">
      <c r="C8" s="178"/>
      <c r="D8" s="178"/>
      <c r="E8" s="178"/>
      <c r="F8" s="178"/>
      <c r="G8" s="178"/>
      <c r="H8" s="178"/>
      <c r="I8" s="178"/>
      <c r="J8" s="178"/>
      <c r="K8" s="178"/>
      <c r="L8" s="178"/>
    </row>
    <row r="9" spans="1:12" ht="15" customHeight="1" x14ac:dyDescent="0.25">
      <c r="A9" s="12" t="s">
        <v>202</v>
      </c>
      <c r="C9" s="360">
        <f>'Contract Info &amp; Criteria'!B7</f>
        <v>0</v>
      </c>
      <c r="D9" s="361"/>
      <c r="E9" s="361"/>
      <c r="F9" s="361"/>
      <c r="G9" s="361"/>
      <c r="H9" s="361"/>
      <c r="I9" s="361"/>
      <c r="J9" s="361"/>
      <c r="K9" s="361"/>
      <c r="L9" s="362"/>
    </row>
    <row r="10" spans="1:12" ht="7.5" customHeight="1" x14ac:dyDescent="0.25">
      <c r="C10" s="178"/>
      <c r="D10" s="178"/>
      <c r="E10" s="178"/>
      <c r="F10" s="178"/>
      <c r="G10" s="178"/>
      <c r="H10" s="178"/>
      <c r="I10" s="178"/>
      <c r="J10" s="178"/>
      <c r="K10" s="178"/>
      <c r="L10" s="178"/>
    </row>
    <row r="11" spans="1:12" ht="15" customHeight="1" x14ac:dyDescent="0.25">
      <c r="A11" s="11" t="s">
        <v>179</v>
      </c>
      <c r="B11" s="11"/>
      <c r="C11" s="357" t="str">
        <f>'Contract Info &amp; Criteria'!B9</f>
        <v>Project Handover</v>
      </c>
      <c r="D11" s="358"/>
      <c r="E11" s="358"/>
      <c r="F11" s="358"/>
      <c r="G11" s="358"/>
      <c r="H11" s="358"/>
      <c r="I11" s="358"/>
      <c r="J11" s="358"/>
      <c r="K11" s="358"/>
      <c r="L11" s="359"/>
    </row>
    <row r="12" spans="1:12" ht="7.5" customHeight="1" x14ac:dyDescent="0.25">
      <c r="C12" s="178"/>
      <c r="D12" s="178"/>
      <c r="E12" s="178"/>
      <c r="F12" s="178"/>
      <c r="G12" s="178"/>
      <c r="H12" s="178"/>
      <c r="I12" s="178"/>
      <c r="J12" s="178"/>
      <c r="K12" s="178"/>
      <c r="L12" s="178"/>
    </row>
    <row r="13" spans="1:12" ht="15" customHeight="1" x14ac:dyDescent="0.25">
      <c r="A13" s="12" t="s">
        <v>116</v>
      </c>
      <c r="C13" s="360">
        <f>'Contract Info &amp; Criteria'!B11</f>
        <v>0</v>
      </c>
      <c r="D13" s="361"/>
      <c r="E13" s="361"/>
      <c r="F13" s="361"/>
      <c r="G13" s="361"/>
      <c r="H13" s="361"/>
      <c r="I13" s="361"/>
      <c r="J13" s="361"/>
      <c r="K13" s="361"/>
      <c r="L13" s="362"/>
    </row>
    <row r="14" spans="1:12" ht="7.5" customHeight="1" x14ac:dyDescent="0.25">
      <c r="C14" s="178"/>
      <c r="D14" s="178"/>
      <c r="E14" s="178"/>
      <c r="F14" s="178"/>
      <c r="G14" s="178"/>
      <c r="H14" s="178"/>
      <c r="I14" s="178"/>
      <c r="J14" s="178"/>
      <c r="K14" s="178"/>
      <c r="L14" s="178"/>
    </row>
    <row r="15" spans="1:12" ht="15" customHeight="1" x14ac:dyDescent="0.25">
      <c r="A15" s="12" t="s">
        <v>92</v>
      </c>
      <c r="C15" s="360">
        <f>'Contract Info &amp; Criteria'!B13</f>
        <v>0</v>
      </c>
      <c r="D15" s="361"/>
      <c r="E15" s="361"/>
      <c r="F15" s="361"/>
      <c r="G15" s="361"/>
      <c r="H15" s="361"/>
      <c r="I15" s="361"/>
      <c r="J15" s="361"/>
      <c r="K15" s="361"/>
      <c r="L15" s="362"/>
    </row>
    <row r="16" spans="1:12" ht="7.5" customHeight="1" x14ac:dyDescent="0.25">
      <c r="C16" s="178"/>
      <c r="D16" s="178"/>
      <c r="E16" s="178"/>
      <c r="F16" s="178"/>
      <c r="G16" s="178"/>
      <c r="H16" s="178"/>
      <c r="I16" s="178"/>
      <c r="J16" s="178"/>
      <c r="K16" s="178"/>
      <c r="L16" s="178"/>
    </row>
    <row r="17" spans="1:12" ht="15" customHeight="1" x14ac:dyDescent="0.25">
      <c r="A17" s="12" t="s">
        <v>117</v>
      </c>
      <c r="C17" s="360">
        <f>'Contract Info &amp; Criteria'!B15</f>
        <v>0</v>
      </c>
      <c r="D17" s="361"/>
      <c r="E17" s="361"/>
      <c r="F17" s="361"/>
      <c r="G17" s="361"/>
      <c r="H17" s="361"/>
      <c r="I17" s="361"/>
      <c r="J17" s="361"/>
      <c r="K17" s="361"/>
      <c r="L17" s="362"/>
    </row>
    <row r="18" spans="1:12" ht="7.5" customHeight="1" x14ac:dyDescent="0.25">
      <c r="C18" s="178"/>
      <c r="D18" s="178"/>
      <c r="E18" s="178"/>
      <c r="F18" s="178"/>
      <c r="G18" s="178"/>
      <c r="H18" s="178"/>
      <c r="I18" s="178"/>
      <c r="J18" s="178"/>
      <c r="K18" s="178"/>
      <c r="L18" s="178"/>
    </row>
    <row r="19" spans="1:12" ht="15" customHeight="1" x14ac:dyDescent="0.25">
      <c r="A19" s="12" t="s">
        <v>93</v>
      </c>
      <c r="C19" s="360">
        <f>'Contract Info &amp; Criteria'!B17</f>
        <v>0</v>
      </c>
      <c r="D19" s="361"/>
      <c r="E19" s="361"/>
      <c r="F19" s="361"/>
      <c r="G19" s="361"/>
      <c r="H19" s="361"/>
      <c r="I19" s="361"/>
      <c r="J19" s="361"/>
      <c r="K19" s="361"/>
      <c r="L19" s="362"/>
    </row>
    <row r="20" spans="1:12" ht="7.5" customHeight="1" x14ac:dyDescent="0.25">
      <c r="A20" s="11"/>
      <c r="B20" s="11"/>
      <c r="C20" s="178"/>
      <c r="D20" s="178"/>
      <c r="E20" s="178"/>
      <c r="F20" s="178"/>
      <c r="G20" s="178"/>
      <c r="H20" s="178"/>
      <c r="I20" s="178"/>
      <c r="J20" s="178"/>
      <c r="K20" s="178"/>
      <c r="L20" s="178"/>
    </row>
    <row r="21" spans="1:12" ht="15" customHeight="1" x14ac:dyDescent="0.25">
      <c r="A21" s="11" t="s">
        <v>77</v>
      </c>
      <c r="B21" s="11"/>
      <c r="C21" s="363">
        <f>'Contract Info &amp; Criteria'!B19</f>
        <v>45839</v>
      </c>
      <c r="D21" s="364"/>
      <c r="E21" s="364"/>
      <c r="F21" s="364"/>
      <c r="G21" s="364"/>
      <c r="H21" s="364"/>
      <c r="I21" s="364"/>
      <c r="J21" s="364"/>
      <c r="K21" s="364"/>
      <c r="L21" s="365"/>
    </row>
    <row r="22" spans="1:12" ht="7.5" customHeight="1" x14ac:dyDescent="0.25">
      <c r="C22" s="178"/>
      <c r="D22" s="178"/>
      <c r="E22" s="178"/>
      <c r="F22" s="178"/>
      <c r="G22" s="178"/>
      <c r="H22" s="178"/>
      <c r="I22" s="178"/>
      <c r="J22" s="178"/>
      <c r="K22" s="178"/>
      <c r="L22" s="178"/>
    </row>
    <row r="23" spans="1:12" ht="15" customHeight="1" x14ac:dyDescent="0.25">
      <c r="A23" s="11" t="s">
        <v>174</v>
      </c>
      <c r="B23" s="11"/>
      <c r="C23" s="360">
        <f>'Contract Info &amp; Criteria'!B21</f>
        <v>0</v>
      </c>
      <c r="D23" s="361"/>
      <c r="E23" s="361"/>
      <c r="F23" s="361"/>
      <c r="G23" s="361"/>
      <c r="H23" s="361"/>
      <c r="I23" s="361"/>
      <c r="J23" s="361"/>
      <c r="K23" s="361"/>
      <c r="L23" s="362"/>
    </row>
    <row r="24" spans="1:12" ht="7.5" customHeight="1" x14ac:dyDescent="0.25"/>
    <row r="25" spans="1:12" ht="26.25" customHeight="1" x14ac:dyDescent="0.25">
      <c r="A25" s="23" t="s">
        <v>181</v>
      </c>
      <c r="B25" s="23"/>
    </row>
    <row r="26" spans="1:12" ht="7.5" customHeight="1" x14ac:dyDescent="0.25"/>
    <row r="27" spans="1:12" ht="15" customHeight="1" x14ac:dyDescent="0.25">
      <c r="A27" s="11" t="s">
        <v>200</v>
      </c>
      <c r="B27" s="11"/>
      <c r="C27" s="360">
        <f>'Contract Info &amp; Criteria'!B25</f>
        <v>0</v>
      </c>
      <c r="D27" s="361"/>
      <c r="E27" s="361"/>
      <c r="F27" s="361"/>
      <c r="G27" s="361"/>
      <c r="H27" s="361"/>
      <c r="I27" s="361"/>
      <c r="J27" s="361"/>
      <c r="K27" s="361"/>
      <c r="L27" s="362"/>
    </row>
    <row r="28" spans="1:12" ht="7.5" customHeight="1" x14ac:dyDescent="0.25">
      <c r="C28" s="178"/>
      <c r="D28" s="178"/>
      <c r="E28" s="178"/>
      <c r="F28" s="178"/>
      <c r="G28" s="178"/>
      <c r="H28" s="178"/>
      <c r="I28" s="178"/>
      <c r="J28" s="178"/>
      <c r="K28" s="178"/>
      <c r="L28" s="178"/>
    </row>
    <row r="29" spans="1:12" ht="15" customHeight="1" x14ac:dyDescent="0.25">
      <c r="A29" s="11" t="s">
        <v>175</v>
      </c>
      <c r="B29" s="11"/>
      <c r="C29" s="360" t="str">
        <f>'Contract Info &amp; Criteria'!B27</f>
        <v>Architectural Services Panel</v>
      </c>
      <c r="D29" s="361"/>
      <c r="E29" s="361"/>
      <c r="F29" s="361"/>
      <c r="G29" s="361"/>
      <c r="H29" s="361"/>
      <c r="I29" s="361"/>
      <c r="J29" s="361"/>
      <c r="K29" s="361"/>
      <c r="L29" s="362"/>
    </row>
    <row r="30" spans="1:12" ht="7.5" customHeight="1" x14ac:dyDescent="0.25">
      <c r="A30" s="11"/>
      <c r="B30" s="11"/>
      <c r="C30" s="178"/>
      <c r="D30" s="178"/>
      <c r="E30" s="178"/>
      <c r="F30" s="178"/>
      <c r="G30" s="178"/>
      <c r="H30" s="178"/>
      <c r="I30" s="178"/>
      <c r="J30" s="178"/>
      <c r="K30" s="178"/>
      <c r="L30" s="178"/>
    </row>
    <row r="31" spans="1:12" ht="15" customHeight="1" x14ac:dyDescent="0.25">
      <c r="A31" s="11" t="s">
        <v>178</v>
      </c>
      <c r="B31" s="11"/>
      <c r="C31" s="360" t="str">
        <f>'Contract Info &amp; Criteria'!B29</f>
        <v>Lead Consultant/Supers Rep</v>
      </c>
      <c r="D31" s="361"/>
      <c r="E31" s="361"/>
      <c r="F31" s="361"/>
      <c r="G31" s="361"/>
      <c r="H31" s="361"/>
      <c r="I31" s="361"/>
      <c r="J31" s="361"/>
      <c r="K31" s="361"/>
      <c r="L31" s="362"/>
    </row>
    <row r="32" spans="1:12" ht="7.5" customHeight="1" x14ac:dyDescent="0.25">
      <c r="A32" s="11"/>
      <c r="B32" s="11"/>
      <c r="C32" s="178"/>
      <c r="D32" s="178"/>
      <c r="E32" s="178"/>
      <c r="F32" s="178"/>
      <c r="G32" s="178"/>
      <c r="H32" s="178"/>
      <c r="I32" s="178"/>
      <c r="J32" s="178"/>
      <c r="K32" s="178"/>
      <c r="L32" s="178"/>
    </row>
    <row r="33" spans="1:12" ht="15" customHeight="1" x14ac:dyDescent="0.25">
      <c r="A33" s="12" t="s">
        <v>203</v>
      </c>
      <c r="C33" s="360">
        <f>'Contract Info &amp; Criteria'!B31</f>
        <v>0</v>
      </c>
      <c r="D33" s="361"/>
      <c r="E33" s="361"/>
      <c r="F33" s="361"/>
      <c r="G33" s="361"/>
      <c r="H33" s="361"/>
      <c r="I33" s="361"/>
      <c r="J33" s="361"/>
      <c r="K33" s="361"/>
      <c r="L33" s="362"/>
    </row>
    <row r="34" spans="1:12" ht="7.5" customHeight="1" x14ac:dyDescent="0.25">
      <c r="C34" s="178"/>
      <c r="D34" s="178"/>
      <c r="E34" s="178"/>
      <c r="F34" s="178"/>
      <c r="G34" s="178"/>
      <c r="H34" s="178"/>
      <c r="I34" s="178"/>
      <c r="J34" s="178"/>
      <c r="K34" s="178"/>
      <c r="L34" s="178"/>
    </row>
    <row r="35" spans="1:12" ht="15" customHeight="1" x14ac:dyDescent="0.25">
      <c r="A35" s="11" t="s">
        <v>223</v>
      </c>
      <c r="B35" s="11"/>
      <c r="C35" s="363">
        <f>'Contract Info &amp; Criteria'!B33</f>
        <v>45658</v>
      </c>
      <c r="D35" s="364"/>
      <c r="E35" s="364"/>
      <c r="F35" s="364"/>
      <c r="G35" s="364"/>
      <c r="H35" s="364"/>
      <c r="I35" s="364"/>
      <c r="J35" s="364"/>
      <c r="K35" s="364"/>
      <c r="L35" s="365"/>
    </row>
    <row r="36" spans="1:12" ht="7.5" customHeight="1" x14ac:dyDescent="0.25">
      <c r="C36" s="302"/>
      <c r="D36" s="302"/>
      <c r="E36" s="302"/>
      <c r="F36" s="302"/>
      <c r="G36" s="302"/>
      <c r="H36" s="302"/>
      <c r="I36" s="302"/>
      <c r="J36" s="178"/>
      <c r="K36" s="178"/>
      <c r="L36" s="178"/>
    </row>
    <row r="37" spans="1:12" ht="15" customHeight="1" x14ac:dyDescent="0.25">
      <c r="A37" s="11" t="s">
        <v>228</v>
      </c>
      <c r="B37" s="11"/>
      <c r="C37" s="357">
        <f>'Contract Info &amp; Criteria'!B35</f>
        <v>0</v>
      </c>
      <c r="D37" s="358"/>
      <c r="E37" s="358"/>
      <c r="F37" s="358"/>
      <c r="G37" s="358"/>
      <c r="H37" s="358"/>
      <c r="I37" s="358"/>
      <c r="J37" s="358"/>
      <c r="K37" s="358"/>
      <c r="L37" s="359"/>
    </row>
    <row r="38" spans="1:12" ht="7.5" customHeight="1" x14ac:dyDescent="0.25">
      <c r="A38" s="11"/>
      <c r="B38" s="11"/>
      <c r="C38" s="178"/>
      <c r="D38" s="178"/>
      <c r="E38" s="178"/>
      <c r="F38" s="178"/>
      <c r="G38" s="178"/>
      <c r="H38" s="178"/>
      <c r="I38" s="178"/>
      <c r="J38" s="178"/>
      <c r="K38" s="178"/>
      <c r="L38" s="178"/>
    </row>
    <row r="39" spans="1:12" ht="15" customHeight="1" x14ac:dyDescent="0.25">
      <c r="A39" s="12" t="s">
        <v>299</v>
      </c>
      <c r="C39" s="360" t="str">
        <f>'Contract Info &amp; Criteria'!B37</f>
        <v>Construction Practical Completion</v>
      </c>
      <c r="D39" s="361"/>
      <c r="E39" s="361"/>
      <c r="F39" s="361"/>
      <c r="G39" s="361"/>
      <c r="H39" s="361"/>
      <c r="I39" s="361"/>
      <c r="J39" s="361"/>
      <c r="K39" s="361"/>
      <c r="L39" s="362"/>
    </row>
    <row r="40" spans="1:12" ht="15" customHeight="1" x14ac:dyDescent="0.25">
      <c r="A40" s="23"/>
      <c r="B40" s="23"/>
      <c r="C40" s="23"/>
      <c r="D40" s="23"/>
      <c r="E40" s="23"/>
      <c r="F40" s="23"/>
      <c r="G40" s="23"/>
      <c r="H40" s="23"/>
      <c r="I40" s="23"/>
      <c r="K40" s="23"/>
    </row>
    <row r="41" spans="1:12" s="178" customFormat="1" ht="25.5" customHeight="1" x14ac:dyDescent="0.25">
      <c r="A41" s="370" t="s">
        <v>110</v>
      </c>
      <c r="B41" s="371"/>
      <c r="C41" s="371"/>
      <c r="D41" s="371"/>
      <c r="E41" s="371"/>
      <c r="F41" s="371"/>
      <c r="G41" s="371"/>
      <c r="H41" s="371"/>
      <c r="I41" s="371"/>
      <c r="J41" s="371"/>
      <c r="K41" s="371"/>
      <c r="L41" s="372"/>
    </row>
    <row r="42" spans="1:12" ht="14.25" customHeight="1" x14ac:dyDescent="0.25">
      <c r="A42" s="51"/>
      <c r="B42" s="52"/>
      <c r="C42" s="52"/>
      <c r="D42" s="52"/>
      <c r="E42" s="53"/>
      <c r="F42" s="53"/>
      <c r="G42" s="53"/>
      <c r="H42" s="53"/>
      <c r="I42" s="53"/>
      <c r="J42" s="53"/>
      <c r="K42" s="53"/>
      <c r="L42" s="54"/>
    </row>
    <row r="43" spans="1:12" s="183" customFormat="1" ht="32.25" customHeight="1" x14ac:dyDescent="0.3">
      <c r="A43" s="368" t="s">
        <v>294</v>
      </c>
      <c r="B43" s="369"/>
      <c r="C43" s="312">
        <f>'BMW - Workings'!K127</f>
        <v>0</v>
      </c>
      <c r="D43" s="312"/>
      <c r="E43" s="182"/>
      <c r="L43" s="184"/>
    </row>
    <row r="44" spans="1:12" ht="14.25" customHeight="1" x14ac:dyDescent="0.25">
      <c r="A44" s="55"/>
      <c r="B44" s="56"/>
      <c r="C44" s="56"/>
      <c r="D44" s="56"/>
      <c r="E44" s="57"/>
      <c r="F44" s="57"/>
      <c r="G44" s="57"/>
      <c r="H44" s="57"/>
      <c r="I44" s="57"/>
      <c r="J44" s="57"/>
      <c r="K44" s="57"/>
      <c r="L44" s="58"/>
    </row>
    <row r="45" spans="1:12" ht="21.75" customHeight="1" x14ac:dyDescent="0.25">
      <c r="A45" s="185" t="s">
        <v>197</v>
      </c>
      <c r="B45" s="374" t="s">
        <v>205</v>
      </c>
      <c r="C45" s="375"/>
      <c r="D45" s="376" t="s">
        <v>206</v>
      </c>
      <c r="E45" s="377"/>
      <c r="F45" s="378"/>
      <c r="G45" s="379" t="s">
        <v>198</v>
      </c>
      <c r="H45" s="380"/>
      <c r="I45" s="381"/>
      <c r="J45" s="316" t="s">
        <v>199</v>
      </c>
      <c r="K45" s="316"/>
      <c r="L45" s="316"/>
    </row>
    <row r="46" spans="1:12" ht="45" x14ac:dyDescent="0.25">
      <c r="A46" s="48" t="s">
        <v>209</v>
      </c>
      <c r="B46" s="309" t="s">
        <v>210</v>
      </c>
      <c r="C46" s="311"/>
      <c r="D46" s="309" t="s">
        <v>208</v>
      </c>
      <c r="E46" s="310"/>
      <c r="F46" s="311"/>
      <c r="G46" s="309" t="s">
        <v>211</v>
      </c>
      <c r="H46" s="310"/>
      <c r="I46" s="311"/>
      <c r="J46" s="317" t="s">
        <v>195</v>
      </c>
      <c r="K46" s="317"/>
      <c r="L46" s="317"/>
    </row>
    <row r="47" spans="1:12" x14ac:dyDescent="0.25"/>
    <row r="48" spans="1:12" ht="21" customHeight="1" x14ac:dyDescent="0.3">
      <c r="A48" s="373" t="s">
        <v>201</v>
      </c>
      <c r="B48" s="373"/>
      <c r="C48" s="373"/>
      <c r="D48" s="179" t="s">
        <v>31</v>
      </c>
      <c r="E48" s="373" t="s">
        <v>37</v>
      </c>
      <c r="F48" s="373"/>
      <c r="G48" s="373"/>
      <c r="H48" s="373"/>
      <c r="I48" s="373"/>
      <c r="J48" s="373"/>
      <c r="K48" s="373"/>
      <c r="L48" s="373"/>
    </row>
    <row r="49" spans="1:12" ht="6.75" customHeight="1" x14ac:dyDescent="0.25">
      <c r="A49" s="59"/>
      <c r="B49" s="59"/>
      <c r="C49" s="59"/>
      <c r="D49" s="11"/>
      <c r="E49" s="60"/>
      <c r="F49" s="313"/>
      <c r="G49" s="313"/>
      <c r="H49" s="313"/>
      <c r="I49" s="313"/>
      <c r="J49" s="313"/>
      <c r="K49" s="313"/>
      <c r="L49" s="313"/>
    </row>
    <row r="50" spans="1:12" ht="15" customHeight="1" x14ac:dyDescent="0.25">
      <c r="A50" s="306" t="s">
        <v>233</v>
      </c>
      <c r="B50" s="307"/>
      <c r="C50" s="308"/>
      <c r="D50" s="69" t="str">
        <f>'BMW - Workings'!J22</f>
        <v>Not Applicable</v>
      </c>
      <c r="E50" s="303"/>
      <c r="F50" s="304"/>
      <c r="G50" s="304"/>
      <c r="H50" s="304"/>
      <c r="I50" s="304"/>
      <c r="J50" s="304"/>
      <c r="K50" s="304"/>
      <c r="L50" s="305"/>
    </row>
    <row r="51" spans="1:12" ht="15" customHeight="1" x14ac:dyDescent="0.25">
      <c r="A51" s="318" t="s">
        <v>52</v>
      </c>
      <c r="B51" s="319"/>
      <c r="C51" s="320"/>
      <c r="D51" s="69" t="str">
        <f>'BMW - Workings'!J5</f>
        <v>Not Applicable</v>
      </c>
      <c r="E51" s="314">
        <f>'Contract Info &amp; Criteria'!B54</f>
        <v>0</v>
      </c>
      <c r="F51" s="314"/>
      <c r="G51" s="314"/>
      <c r="H51" s="314"/>
      <c r="I51" s="314"/>
      <c r="J51" s="314"/>
      <c r="K51" s="314"/>
      <c r="L51" s="314"/>
    </row>
    <row r="52" spans="1:12" ht="48.75" customHeight="1" x14ac:dyDescent="0.25">
      <c r="A52" s="318" t="s">
        <v>57</v>
      </c>
      <c r="B52" s="319"/>
      <c r="C52" s="320"/>
      <c r="D52" s="69" t="str">
        <f>'BMW - Workings'!J21</f>
        <v>Not Applicable</v>
      </c>
      <c r="E52" s="315">
        <f>'Contract Info &amp; Criteria'!B63</f>
        <v>0</v>
      </c>
      <c r="F52" s="315"/>
      <c r="G52" s="315"/>
      <c r="H52" s="315"/>
      <c r="I52" s="315"/>
      <c r="J52" s="315"/>
      <c r="K52" s="315"/>
      <c r="L52" s="315"/>
    </row>
    <row r="53" spans="1:12" ht="7.5" customHeight="1" x14ac:dyDescent="0.25">
      <c r="A53" s="59"/>
      <c r="B53" s="59"/>
      <c r="C53" s="59"/>
      <c r="D53" s="70"/>
      <c r="E53" s="60"/>
      <c r="F53" s="321"/>
      <c r="G53" s="321"/>
      <c r="H53" s="321"/>
      <c r="I53" s="321"/>
      <c r="J53" s="321"/>
      <c r="K53" s="321"/>
      <c r="L53" s="321"/>
    </row>
    <row r="54" spans="1:12" ht="15" customHeight="1" x14ac:dyDescent="0.25">
      <c r="A54" s="306" t="s">
        <v>229</v>
      </c>
      <c r="B54" s="307"/>
      <c r="C54" s="308"/>
      <c r="D54" s="69" t="str">
        <f>'BMW - Workings'!J55</f>
        <v>Not Applicable</v>
      </c>
      <c r="E54" s="303"/>
      <c r="F54" s="304"/>
      <c r="G54" s="304"/>
      <c r="H54" s="304"/>
      <c r="I54" s="304"/>
      <c r="J54" s="304"/>
      <c r="K54" s="304"/>
      <c r="L54" s="305"/>
    </row>
    <row r="55" spans="1:12" ht="49.15" customHeight="1" x14ac:dyDescent="0.25">
      <c r="A55" s="318" t="s">
        <v>54</v>
      </c>
      <c r="B55" s="319"/>
      <c r="C55" s="320"/>
      <c r="D55" s="69" t="str">
        <f>'BMW - Workings'!J44</f>
        <v>Not Applicable</v>
      </c>
      <c r="E55" s="314">
        <f>'Contract Info &amp; Criteria'!B79</f>
        <v>0</v>
      </c>
      <c r="F55" s="314"/>
      <c r="G55" s="314"/>
      <c r="H55" s="314"/>
      <c r="I55" s="314"/>
      <c r="J55" s="314"/>
      <c r="K55" s="314"/>
      <c r="L55" s="314"/>
    </row>
    <row r="56" spans="1:12" ht="49.15" customHeight="1" x14ac:dyDescent="0.25">
      <c r="A56" s="318" t="s">
        <v>26</v>
      </c>
      <c r="B56" s="319"/>
      <c r="C56" s="320"/>
      <c r="D56" s="69" t="str">
        <f>'BMW - Workings'!J54</f>
        <v>Not Applicable</v>
      </c>
      <c r="E56" s="314">
        <f>'Contract Info &amp; Criteria'!B86</f>
        <v>0</v>
      </c>
      <c r="F56" s="314"/>
      <c r="G56" s="314"/>
      <c r="H56" s="314"/>
      <c r="I56" s="314"/>
      <c r="J56" s="314"/>
      <c r="K56" s="314"/>
      <c r="L56" s="314"/>
    </row>
    <row r="57" spans="1:12" ht="7.5" customHeight="1" x14ac:dyDescent="0.25">
      <c r="A57" s="59"/>
      <c r="B57" s="59"/>
      <c r="C57" s="59"/>
      <c r="D57" s="70"/>
      <c r="E57" s="60"/>
      <c r="F57" s="321"/>
      <c r="G57" s="321"/>
      <c r="H57" s="321"/>
      <c r="I57" s="321"/>
      <c r="J57" s="321"/>
      <c r="K57" s="321"/>
      <c r="L57" s="321"/>
    </row>
    <row r="58" spans="1:12" ht="15" customHeight="1" x14ac:dyDescent="0.25">
      <c r="A58" s="306" t="s">
        <v>230</v>
      </c>
      <c r="B58" s="307"/>
      <c r="C58" s="308"/>
      <c r="D58" s="69" t="str">
        <f>'BMW - Workings'!J84</f>
        <v>Not Applicable</v>
      </c>
      <c r="E58" s="303"/>
      <c r="F58" s="304"/>
      <c r="G58" s="304"/>
      <c r="H58" s="304"/>
      <c r="I58" s="304"/>
      <c r="J58" s="304"/>
      <c r="K58" s="304"/>
      <c r="L58" s="305"/>
    </row>
    <row r="59" spans="1:12" ht="49.15" customHeight="1" x14ac:dyDescent="0.25">
      <c r="A59" s="352" t="s">
        <v>97</v>
      </c>
      <c r="B59" s="353"/>
      <c r="C59" s="354"/>
      <c r="D59" s="69" t="str">
        <f>'BMW - Workings'!J67</f>
        <v>Not Applicable</v>
      </c>
      <c r="E59" s="314">
        <f>'Contract Info &amp; Criteria'!B97</f>
        <v>0</v>
      </c>
      <c r="F59" s="314"/>
      <c r="G59" s="314"/>
      <c r="H59" s="314"/>
      <c r="I59" s="314"/>
      <c r="J59" s="314"/>
      <c r="K59" s="314"/>
      <c r="L59" s="314"/>
    </row>
    <row r="60" spans="1:12" ht="49.15" customHeight="1" x14ac:dyDescent="0.25">
      <c r="A60" s="318" t="s">
        <v>227</v>
      </c>
      <c r="B60" s="319"/>
      <c r="C60" s="320"/>
      <c r="D60" s="69" t="str">
        <f>'BMW - Workings'!J83</f>
        <v>Not Applicable</v>
      </c>
      <c r="E60" s="314">
        <f>'Contract Info &amp; Criteria'!B109</f>
        <v>0</v>
      </c>
      <c r="F60" s="314"/>
      <c r="G60" s="314"/>
      <c r="H60" s="314"/>
      <c r="I60" s="314"/>
      <c r="J60" s="314"/>
      <c r="K60" s="314"/>
      <c r="L60" s="314"/>
    </row>
    <row r="61" spans="1:12" x14ac:dyDescent="0.25">
      <c r="A61" s="59"/>
      <c r="B61" s="59"/>
      <c r="C61" s="59"/>
      <c r="D61" s="70"/>
      <c r="E61" s="60"/>
      <c r="F61" s="313"/>
      <c r="G61" s="313"/>
      <c r="H61" s="313"/>
      <c r="I61" s="313"/>
      <c r="J61" s="313"/>
      <c r="K61" s="313"/>
      <c r="L61" s="313"/>
    </row>
    <row r="62" spans="1:12" ht="15" customHeight="1" x14ac:dyDescent="0.25">
      <c r="A62" s="306" t="s">
        <v>231</v>
      </c>
      <c r="B62" s="307"/>
      <c r="C62" s="308"/>
      <c r="D62" s="69" t="str">
        <f>'BMW - Workings'!J105</f>
        <v>Not Applicable</v>
      </c>
      <c r="E62" s="303"/>
      <c r="F62" s="304"/>
      <c r="G62" s="304"/>
      <c r="H62" s="304"/>
      <c r="I62" s="304"/>
      <c r="J62" s="304"/>
      <c r="K62" s="304"/>
      <c r="L62" s="305"/>
    </row>
    <row r="63" spans="1:12" ht="49.15" customHeight="1" x14ac:dyDescent="0.25">
      <c r="A63" s="318" t="s">
        <v>47</v>
      </c>
      <c r="B63" s="319"/>
      <c r="C63" s="320"/>
      <c r="D63" s="69" t="str">
        <f>'BMW - Workings'!J98</f>
        <v>Not Applicable</v>
      </c>
      <c r="E63" s="314">
        <f>'Contract Info &amp; Criteria'!B122</f>
        <v>0</v>
      </c>
      <c r="F63" s="314"/>
      <c r="G63" s="314"/>
      <c r="H63" s="314"/>
      <c r="I63" s="314"/>
      <c r="J63" s="314"/>
      <c r="K63" s="314"/>
      <c r="L63" s="314"/>
    </row>
    <row r="64" spans="1:12" ht="49.15" customHeight="1" x14ac:dyDescent="0.25">
      <c r="A64" s="352" t="s">
        <v>95</v>
      </c>
      <c r="B64" s="353"/>
      <c r="C64" s="354"/>
      <c r="D64" s="69" t="str">
        <f>'BMW - Workings'!J104</f>
        <v>Not Applicable</v>
      </c>
      <c r="E64" s="314">
        <f>'Contract Info &amp; Criteria'!B127</f>
        <v>0</v>
      </c>
      <c r="F64" s="314"/>
      <c r="G64" s="314"/>
      <c r="H64" s="314"/>
      <c r="I64" s="314"/>
      <c r="J64" s="314"/>
      <c r="K64" s="314"/>
      <c r="L64" s="314"/>
    </row>
    <row r="65" spans="1:12" ht="7.5" customHeight="1" x14ac:dyDescent="0.25">
      <c r="A65" s="59"/>
      <c r="B65" s="59"/>
      <c r="C65" s="59"/>
      <c r="D65" s="70"/>
      <c r="E65" s="349"/>
      <c r="F65" s="350"/>
      <c r="G65" s="350"/>
      <c r="H65" s="350"/>
      <c r="I65" s="350"/>
      <c r="J65" s="350"/>
      <c r="K65" s="350"/>
      <c r="L65" s="350"/>
    </row>
    <row r="66" spans="1:12" ht="15" customHeight="1" x14ac:dyDescent="0.25">
      <c r="A66" s="306" t="s">
        <v>232</v>
      </c>
      <c r="B66" s="307"/>
      <c r="C66" s="308"/>
      <c r="D66" s="69" t="str">
        <f>'BMW - Workings'!J124</f>
        <v>Not Applicable</v>
      </c>
      <c r="E66" s="351"/>
      <c r="F66" s="351"/>
      <c r="G66" s="351"/>
      <c r="H66" s="351"/>
      <c r="I66" s="351"/>
      <c r="J66" s="351"/>
      <c r="K66" s="351"/>
      <c r="L66" s="351"/>
    </row>
    <row r="67" spans="1:12" ht="49.15" customHeight="1" x14ac:dyDescent="0.25">
      <c r="A67" s="318" t="s">
        <v>28</v>
      </c>
      <c r="B67" s="319"/>
      <c r="C67" s="320"/>
      <c r="D67" s="69" t="str">
        <f>'BMW - Workings'!J111</f>
        <v>Not Applicable</v>
      </c>
      <c r="E67" s="314">
        <f>'Contract Info &amp; Criteria'!B136</f>
        <v>0</v>
      </c>
      <c r="F67" s="314"/>
      <c r="G67" s="314"/>
      <c r="H67" s="314"/>
      <c r="I67" s="314"/>
      <c r="J67" s="314"/>
      <c r="K67" s="314"/>
      <c r="L67" s="314"/>
    </row>
    <row r="68" spans="1:12" ht="49.15" customHeight="1" x14ac:dyDescent="0.25">
      <c r="A68" s="352" t="s">
        <v>96</v>
      </c>
      <c r="B68" s="353"/>
      <c r="C68" s="354"/>
      <c r="D68" s="71" t="str">
        <f>'BMW - Workings'!J117</f>
        <v>Not Applicable</v>
      </c>
      <c r="E68" s="314">
        <f>'Contract Info &amp; Criteria'!B141</f>
        <v>0</v>
      </c>
      <c r="F68" s="314"/>
      <c r="G68" s="314"/>
      <c r="H68" s="314"/>
      <c r="I68" s="314"/>
      <c r="J68" s="314"/>
      <c r="K68" s="314"/>
      <c r="L68" s="314"/>
    </row>
    <row r="69" spans="1:12" ht="49.15" customHeight="1" x14ac:dyDescent="0.25">
      <c r="A69" s="352" t="s">
        <v>49</v>
      </c>
      <c r="B69" s="353"/>
      <c r="C69" s="354"/>
      <c r="D69" s="69" t="str">
        <f>'BMW - Workings'!J123</f>
        <v>Not Applicable</v>
      </c>
      <c r="E69" s="314">
        <f>'Contract Info &amp; Criteria'!B146</f>
        <v>0</v>
      </c>
      <c r="F69" s="314"/>
      <c r="G69" s="314"/>
      <c r="H69" s="314"/>
      <c r="I69" s="314"/>
      <c r="J69" s="314"/>
      <c r="K69" s="314"/>
      <c r="L69" s="314"/>
    </row>
    <row r="70" spans="1:12" ht="21.75" customHeight="1" x14ac:dyDescent="0.25">
      <c r="A70" s="59"/>
      <c r="B70" s="59"/>
      <c r="C70" s="59"/>
      <c r="D70" s="11"/>
      <c r="E70" s="60"/>
      <c r="F70" s="321"/>
      <c r="G70" s="321"/>
      <c r="H70" s="321"/>
      <c r="I70" s="321"/>
      <c r="J70" s="321"/>
      <c r="K70" s="321"/>
      <c r="L70" s="321"/>
    </row>
    <row r="71" spans="1:12" ht="21.75" customHeight="1" x14ac:dyDescent="0.25">
      <c r="A71" s="355" t="s">
        <v>11</v>
      </c>
      <c r="B71" s="355"/>
      <c r="C71" s="355"/>
      <c r="D71" s="355"/>
      <c r="E71" s="355"/>
      <c r="F71" s="355"/>
      <c r="G71" s="355"/>
      <c r="H71" s="355"/>
      <c r="I71" s="355"/>
      <c r="J71" s="355"/>
      <c r="K71" s="355"/>
      <c r="L71" s="355"/>
    </row>
    <row r="72" spans="1:12" ht="15" customHeight="1" x14ac:dyDescent="0.25">
      <c r="A72" s="333"/>
      <c r="B72" s="334"/>
      <c r="C72" s="334"/>
      <c r="D72" s="334"/>
      <c r="E72" s="334"/>
      <c r="F72" s="334"/>
      <c r="G72" s="334"/>
      <c r="H72" s="334"/>
      <c r="I72" s="334"/>
      <c r="J72" s="334"/>
      <c r="K72" s="334"/>
      <c r="L72" s="335"/>
    </row>
    <row r="73" spans="1:12" ht="15" customHeight="1" x14ac:dyDescent="0.25">
      <c r="A73" s="336"/>
      <c r="B73" s="337"/>
      <c r="C73" s="337"/>
      <c r="D73" s="337"/>
      <c r="E73" s="337"/>
      <c r="F73" s="337"/>
      <c r="G73" s="337"/>
      <c r="H73" s="337"/>
      <c r="I73" s="337"/>
      <c r="J73" s="337"/>
      <c r="K73" s="337"/>
      <c r="L73" s="338"/>
    </row>
    <row r="74" spans="1:12" ht="15" customHeight="1" x14ac:dyDescent="0.25">
      <c r="A74" s="336"/>
      <c r="B74" s="337"/>
      <c r="C74" s="337"/>
      <c r="D74" s="337"/>
      <c r="E74" s="337"/>
      <c r="F74" s="337"/>
      <c r="G74" s="337"/>
      <c r="H74" s="337"/>
      <c r="I74" s="337"/>
      <c r="J74" s="337"/>
      <c r="K74" s="337"/>
      <c r="L74" s="338"/>
    </row>
    <row r="75" spans="1:12" ht="15" customHeight="1" x14ac:dyDescent="0.25">
      <c r="A75" s="336"/>
      <c r="B75" s="337"/>
      <c r="C75" s="337"/>
      <c r="D75" s="337"/>
      <c r="E75" s="337"/>
      <c r="F75" s="337"/>
      <c r="G75" s="337"/>
      <c r="H75" s="337"/>
      <c r="I75" s="337"/>
      <c r="J75" s="337"/>
      <c r="K75" s="337"/>
      <c r="L75" s="338"/>
    </row>
    <row r="76" spans="1:12" ht="15" customHeight="1" x14ac:dyDescent="0.25">
      <c r="A76" s="339"/>
      <c r="B76" s="340"/>
      <c r="C76" s="340"/>
      <c r="D76" s="340"/>
      <c r="E76" s="340"/>
      <c r="F76" s="340"/>
      <c r="G76" s="340"/>
      <c r="H76" s="340"/>
      <c r="I76" s="340"/>
      <c r="J76" s="340"/>
      <c r="K76" s="340"/>
      <c r="L76" s="341"/>
    </row>
    <row r="77" spans="1:12" ht="21.75" customHeight="1" x14ac:dyDescent="0.25">
      <c r="A77" s="356" t="s">
        <v>35</v>
      </c>
      <c r="B77" s="356"/>
      <c r="C77" s="356"/>
      <c r="D77" s="356"/>
      <c r="E77" s="356"/>
      <c r="F77" s="356"/>
      <c r="G77" s="356"/>
      <c r="H77" s="356"/>
      <c r="I77" s="356"/>
      <c r="J77" s="356"/>
      <c r="K77" s="356"/>
      <c r="L77" s="356"/>
    </row>
    <row r="78" spans="1:12" ht="15" customHeight="1" x14ac:dyDescent="0.25">
      <c r="A78" s="252"/>
      <c r="B78" s="252"/>
      <c r="C78" s="252"/>
      <c r="D78" s="252"/>
      <c r="E78" s="252"/>
      <c r="F78" s="252"/>
      <c r="G78" s="252"/>
      <c r="H78" s="252"/>
      <c r="I78" s="252"/>
      <c r="J78" s="252"/>
      <c r="K78" s="252"/>
      <c r="L78" s="252"/>
    </row>
    <row r="79" spans="1:12" ht="15" customHeight="1" x14ac:dyDescent="0.25">
      <c r="A79" s="252"/>
      <c r="B79" s="252"/>
      <c r="C79" s="252"/>
      <c r="D79" s="252"/>
      <c r="E79" s="252"/>
      <c r="F79" s="252"/>
      <c r="G79" s="252"/>
      <c r="H79" s="252"/>
      <c r="I79" s="252"/>
      <c r="J79" s="252"/>
      <c r="K79" s="252"/>
      <c r="L79" s="252"/>
    </row>
    <row r="80" spans="1:12" ht="15" customHeight="1" x14ac:dyDescent="0.25">
      <c r="A80" s="252"/>
      <c r="B80" s="252"/>
      <c r="C80" s="252"/>
      <c r="D80" s="252"/>
      <c r="E80" s="252"/>
      <c r="F80" s="252"/>
      <c r="G80" s="252"/>
      <c r="H80" s="252"/>
      <c r="I80" s="252"/>
      <c r="J80" s="252"/>
      <c r="K80" s="252"/>
      <c r="L80" s="252"/>
    </row>
    <row r="81" spans="1:12" ht="15" customHeight="1" x14ac:dyDescent="0.25">
      <c r="A81" s="252"/>
      <c r="B81" s="252"/>
      <c r="C81" s="252"/>
      <c r="D81" s="252"/>
      <c r="E81" s="252"/>
      <c r="F81" s="252"/>
      <c r="G81" s="252"/>
      <c r="H81" s="252"/>
      <c r="I81" s="252"/>
      <c r="J81" s="252"/>
      <c r="K81" s="252"/>
      <c r="L81" s="252"/>
    </row>
    <row r="82" spans="1:12" ht="15" customHeight="1" x14ac:dyDescent="0.25">
      <c r="A82" s="252"/>
      <c r="B82" s="252"/>
      <c r="C82" s="252"/>
      <c r="D82" s="252"/>
      <c r="E82" s="252"/>
      <c r="F82" s="252"/>
      <c r="G82" s="252"/>
      <c r="H82" s="252"/>
      <c r="I82" s="252"/>
      <c r="J82" s="252"/>
      <c r="K82" s="252"/>
      <c r="L82" s="252"/>
    </row>
    <row r="83" spans="1:12" ht="18" customHeight="1" thickBot="1" x14ac:dyDescent="0.3">
      <c r="A83" s="366" t="s">
        <v>323</v>
      </c>
      <c r="B83" s="366"/>
      <c r="C83" s="175"/>
      <c r="E83" s="348" t="s">
        <v>324</v>
      </c>
      <c r="F83" s="348"/>
      <c r="G83" s="348"/>
      <c r="H83" s="348"/>
      <c r="I83" s="348"/>
      <c r="J83" s="348"/>
      <c r="K83" s="348"/>
      <c r="L83" s="348"/>
    </row>
    <row r="84" spans="1:12" ht="15" customHeight="1" thickTop="1" x14ac:dyDescent="0.25">
      <c r="A84" s="62"/>
      <c r="B84" s="62"/>
      <c r="C84" s="25"/>
      <c r="D84" s="25"/>
      <c r="E84" s="25"/>
      <c r="F84" s="25"/>
      <c r="G84" s="25"/>
      <c r="H84" s="25"/>
      <c r="I84" s="25"/>
      <c r="J84" s="25"/>
      <c r="K84" s="25"/>
      <c r="L84" s="25"/>
    </row>
    <row r="85" spans="1:12" ht="21.75" customHeight="1" x14ac:dyDescent="0.25">
      <c r="A85" s="355" t="s">
        <v>321</v>
      </c>
      <c r="B85" s="355"/>
      <c r="C85" s="355"/>
      <c r="D85" s="355"/>
      <c r="E85" s="355"/>
      <c r="F85" s="355"/>
      <c r="G85" s="355"/>
      <c r="H85" s="355"/>
      <c r="I85" s="355"/>
      <c r="J85" s="355"/>
      <c r="K85" s="355"/>
      <c r="L85" s="355"/>
    </row>
    <row r="86" spans="1:12" ht="15" customHeight="1" x14ac:dyDescent="0.25">
      <c r="A86" s="333"/>
      <c r="B86" s="334"/>
      <c r="C86" s="334"/>
      <c r="D86" s="334"/>
      <c r="E86" s="334"/>
      <c r="F86" s="334"/>
      <c r="G86" s="334"/>
      <c r="H86" s="334"/>
      <c r="I86" s="334"/>
      <c r="J86" s="334"/>
      <c r="K86" s="334"/>
      <c r="L86" s="335"/>
    </row>
    <row r="87" spans="1:12" ht="15" customHeight="1" x14ac:dyDescent="0.25">
      <c r="A87" s="336"/>
      <c r="B87" s="337"/>
      <c r="C87" s="337"/>
      <c r="D87" s="337"/>
      <c r="E87" s="337"/>
      <c r="F87" s="337"/>
      <c r="G87" s="337"/>
      <c r="H87" s="337"/>
      <c r="I87" s="337"/>
      <c r="J87" s="337"/>
      <c r="K87" s="337"/>
      <c r="L87" s="338"/>
    </row>
    <row r="88" spans="1:12" ht="15" customHeight="1" x14ac:dyDescent="0.25">
      <c r="A88" s="336"/>
      <c r="B88" s="337"/>
      <c r="C88" s="337"/>
      <c r="D88" s="337"/>
      <c r="E88" s="337"/>
      <c r="F88" s="337"/>
      <c r="G88" s="337"/>
      <c r="H88" s="337"/>
      <c r="I88" s="337"/>
      <c r="J88" s="337"/>
      <c r="K88" s="337"/>
      <c r="L88" s="338"/>
    </row>
    <row r="89" spans="1:12" ht="15" customHeight="1" x14ac:dyDescent="0.25">
      <c r="A89" s="336"/>
      <c r="B89" s="337"/>
      <c r="C89" s="337"/>
      <c r="D89" s="337"/>
      <c r="E89" s="337"/>
      <c r="F89" s="337"/>
      <c r="G89" s="337"/>
      <c r="H89" s="337"/>
      <c r="I89" s="337"/>
      <c r="J89" s="337"/>
      <c r="K89" s="337"/>
      <c r="L89" s="338"/>
    </row>
    <row r="90" spans="1:12" ht="15" customHeight="1" x14ac:dyDescent="0.25">
      <c r="A90" s="339"/>
      <c r="B90" s="340"/>
      <c r="C90" s="340"/>
      <c r="D90" s="340"/>
      <c r="E90" s="340"/>
      <c r="F90" s="340"/>
      <c r="G90" s="340"/>
      <c r="H90" s="340"/>
      <c r="I90" s="340"/>
      <c r="J90" s="340"/>
      <c r="K90" s="340"/>
      <c r="L90" s="341"/>
    </row>
    <row r="91" spans="1:12" ht="14.25" customHeight="1" x14ac:dyDescent="0.25">
      <c r="A91" s="62"/>
      <c r="B91" s="62"/>
      <c r="C91" s="25"/>
      <c r="D91" s="25"/>
      <c r="E91" s="25"/>
      <c r="F91" s="25"/>
      <c r="G91" s="25"/>
      <c r="H91" s="25"/>
      <c r="I91" s="25"/>
      <c r="J91" s="25"/>
      <c r="K91" s="25"/>
      <c r="L91" s="25"/>
    </row>
    <row r="92" spans="1:12" ht="21.75" customHeight="1" x14ac:dyDescent="0.25">
      <c r="A92" s="355" t="s">
        <v>120</v>
      </c>
      <c r="B92" s="355"/>
      <c r="C92" s="355"/>
      <c r="D92" s="355"/>
      <c r="E92" s="355"/>
      <c r="F92" s="355"/>
      <c r="G92" s="355"/>
      <c r="H92" s="355"/>
      <c r="I92" s="355"/>
      <c r="J92" s="355"/>
      <c r="K92" s="355"/>
      <c r="L92" s="355"/>
    </row>
    <row r="93" spans="1:12" ht="15" customHeight="1" x14ac:dyDescent="0.25">
      <c r="A93" s="333"/>
      <c r="B93" s="334"/>
      <c r="C93" s="334"/>
      <c r="D93" s="334"/>
      <c r="E93" s="334"/>
      <c r="F93" s="334"/>
      <c r="G93" s="334"/>
      <c r="H93" s="334"/>
      <c r="I93" s="334"/>
      <c r="J93" s="334"/>
      <c r="K93" s="334"/>
      <c r="L93" s="335"/>
    </row>
    <row r="94" spans="1:12" ht="15" customHeight="1" x14ac:dyDescent="0.25">
      <c r="A94" s="336"/>
      <c r="B94" s="337"/>
      <c r="C94" s="337"/>
      <c r="D94" s="337"/>
      <c r="E94" s="337"/>
      <c r="F94" s="337"/>
      <c r="G94" s="337"/>
      <c r="H94" s="337"/>
      <c r="I94" s="337"/>
      <c r="J94" s="337"/>
      <c r="K94" s="337"/>
      <c r="L94" s="338"/>
    </row>
    <row r="95" spans="1:12" ht="15" customHeight="1" x14ac:dyDescent="0.25">
      <c r="A95" s="336"/>
      <c r="B95" s="337"/>
      <c r="C95" s="337"/>
      <c r="D95" s="337"/>
      <c r="E95" s="337"/>
      <c r="F95" s="337"/>
      <c r="G95" s="337"/>
      <c r="H95" s="337"/>
      <c r="I95" s="337"/>
      <c r="J95" s="337"/>
      <c r="K95" s="337"/>
      <c r="L95" s="338"/>
    </row>
    <row r="96" spans="1:12" ht="15" customHeight="1" x14ac:dyDescent="0.25">
      <c r="A96" s="336"/>
      <c r="B96" s="337"/>
      <c r="C96" s="337"/>
      <c r="D96" s="337"/>
      <c r="E96" s="337"/>
      <c r="F96" s="337"/>
      <c r="G96" s="337"/>
      <c r="H96" s="337"/>
      <c r="I96" s="337"/>
      <c r="J96" s="337"/>
      <c r="K96" s="337"/>
      <c r="L96" s="338"/>
    </row>
    <row r="97" spans="1:12" ht="15" customHeight="1" x14ac:dyDescent="0.25">
      <c r="A97" s="339"/>
      <c r="B97" s="340"/>
      <c r="C97" s="340"/>
      <c r="D97" s="340"/>
      <c r="E97" s="340"/>
      <c r="F97" s="340"/>
      <c r="G97" s="340"/>
      <c r="H97" s="340"/>
      <c r="I97" s="340"/>
      <c r="J97" s="340"/>
      <c r="K97" s="340"/>
      <c r="L97" s="341"/>
    </row>
    <row r="98" spans="1:12" ht="18" customHeight="1" thickBot="1" x14ac:dyDescent="0.3">
      <c r="A98" s="367" t="s">
        <v>322</v>
      </c>
      <c r="B98" s="367"/>
      <c r="C98" s="175"/>
      <c r="E98" s="63"/>
      <c r="F98" s="348" t="s">
        <v>325</v>
      </c>
      <c r="G98" s="348"/>
      <c r="H98" s="348"/>
      <c r="I98" s="348"/>
      <c r="J98" s="348"/>
      <c r="K98" s="348"/>
      <c r="L98" s="348"/>
    </row>
    <row r="99" spans="1:12" ht="21.75" customHeight="1" thickTop="1" x14ac:dyDescent="0.25">
      <c r="A99" s="62"/>
      <c r="B99" s="62"/>
      <c r="C99" s="25"/>
      <c r="D99" s="25"/>
      <c r="E99" s="25"/>
      <c r="F99" s="25"/>
      <c r="G99" s="25"/>
      <c r="H99" s="25"/>
      <c r="I99" s="25"/>
      <c r="J99" s="25"/>
      <c r="K99" s="25"/>
      <c r="L99" s="25"/>
    </row>
    <row r="100" spans="1:12" ht="7.5" customHeight="1" x14ac:dyDescent="0.25">
      <c r="A100" s="62"/>
      <c r="B100" s="62"/>
      <c r="C100" s="25"/>
      <c r="D100" s="25"/>
      <c r="E100" s="25"/>
      <c r="F100" s="25"/>
      <c r="G100" s="25"/>
      <c r="H100" s="25"/>
      <c r="I100" s="25"/>
      <c r="J100" s="25"/>
      <c r="K100" s="25"/>
      <c r="L100" s="25"/>
    </row>
    <row r="101" spans="1:12" ht="28.5" customHeight="1" x14ac:dyDescent="0.25">
      <c r="A101" s="328" t="s">
        <v>326</v>
      </c>
      <c r="B101" s="328"/>
      <c r="C101" s="328"/>
      <c r="D101" s="328"/>
      <c r="E101" s="328"/>
      <c r="F101" s="328"/>
      <c r="G101" s="328"/>
      <c r="H101" s="328"/>
      <c r="I101" s="328"/>
      <c r="J101" s="328"/>
      <c r="K101" s="328"/>
      <c r="L101" s="328"/>
    </row>
    <row r="102" spans="1:12" ht="15" customHeight="1" x14ac:dyDescent="0.25">
      <c r="A102" s="333"/>
      <c r="B102" s="334"/>
      <c r="C102" s="334"/>
      <c r="D102" s="334"/>
      <c r="E102" s="334"/>
      <c r="F102" s="334"/>
      <c r="G102" s="334"/>
      <c r="H102" s="334"/>
      <c r="I102" s="334"/>
      <c r="J102" s="334"/>
      <c r="K102" s="334"/>
      <c r="L102" s="335"/>
    </row>
    <row r="103" spans="1:12" ht="15" customHeight="1" x14ac:dyDescent="0.25">
      <c r="A103" s="336"/>
      <c r="B103" s="337"/>
      <c r="C103" s="337"/>
      <c r="D103" s="337"/>
      <c r="E103" s="337"/>
      <c r="F103" s="337"/>
      <c r="G103" s="337"/>
      <c r="H103" s="337"/>
      <c r="I103" s="337"/>
      <c r="J103" s="337"/>
      <c r="K103" s="337"/>
      <c r="L103" s="338"/>
    </row>
    <row r="104" spans="1:12" ht="15" customHeight="1" x14ac:dyDescent="0.25">
      <c r="A104" s="336"/>
      <c r="B104" s="337"/>
      <c r="C104" s="337"/>
      <c r="D104" s="337"/>
      <c r="E104" s="337"/>
      <c r="F104" s="337"/>
      <c r="G104" s="337"/>
      <c r="H104" s="337"/>
      <c r="I104" s="337"/>
      <c r="J104" s="337"/>
      <c r="K104" s="337"/>
      <c r="L104" s="338"/>
    </row>
    <row r="105" spans="1:12" ht="15" customHeight="1" x14ac:dyDescent="0.25">
      <c r="A105" s="336"/>
      <c r="B105" s="337"/>
      <c r="C105" s="337"/>
      <c r="D105" s="337"/>
      <c r="E105" s="337"/>
      <c r="F105" s="337"/>
      <c r="G105" s="337"/>
      <c r="H105" s="337"/>
      <c r="I105" s="337"/>
      <c r="J105" s="337"/>
      <c r="K105" s="337"/>
      <c r="L105" s="338"/>
    </row>
    <row r="106" spans="1:12" ht="15" customHeight="1" x14ac:dyDescent="0.25">
      <c r="A106" s="339"/>
      <c r="B106" s="340"/>
      <c r="C106" s="340"/>
      <c r="D106" s="340"/>
      <c r="E106" s="340"/>
      <c r="F106" s="340"/>
      <c r="G106" s="340"/>
      <c r="H106" s="340"/>
      <c r="I106" s="340"/>
      <c r="J106" s="340"/>
      <c r="K106" s="340"/>
      <c r="L106" s="341"/>
    </row>
    <row r="107" spans="1:12" ht="7.5" customHeight="1" x14ac:dyDescent="0.25">
      <c r="A107" s="64"/>
      <c r="B107" s="64"/>
      <c r="C107" s="64"/>
      <c r="D107" s="64"/>
      <c r="E107" s="64"/>
      <c r="F107" s="64"/>
      <c r="G107" s="64"/>
      <c r="H107" s="64"/>
      <c r="I107" s="64"/>
      <c r="J107" s="64"/>
      <c r="K107" s="64"/>
      <c r="L107" s="64"/>
    </row>
    <row r="108" spans="1:12" ht="21.75" customHeight="1" x14ac:dyDescent="0.25">
      <c r="C108" s="65" t="s">
        <v>12</v>
      </c>
      <c r="D108" s="65"/>
      <c r="F108" s="65" t="s">
        <v>119</v>
      </c>
      <c r="I108" s="65" t="s">
        <v>36</v>
      </c>
      <c r="J108" s="65"/>
      <c r="L108" s="65" t="s">
        <v>1</v>
      </c>
    </row>
    <row r="109" spans="1:12" s="227" customFormat="1" ht="21.75" customHeight="1" x14ac:dyDescent="0.25">
      <c r="A109" s="12" t="s">
        <v>116</v>
      </c>
      <c r="C109" s="342">
        <f>C13</f>
        <v>0</v>
      </c>
      <c r="D109" s="343"/>
      <c r="F109" s="342">
        <f>C15</f>
        <v>0</v>
      </c>
      <c r="G109" s="343"/>
      <c r="I109" s="324"/>
      <c r="J109" s="325"/>
      <c r="L109" s="346"/>
    </row>
    <row r="110" spans="1:12" s="227" customFormat="1" ht="21.75" customHeight="1" x14ac:dyDescent="0.25">
      <c r="A110" s="227" t="s">
        <v>118</v>
      </c>
      <c r="C110" s="344"/>
      <c r="D110" s="345"/>
      <c r="F110" s="344"/>
      <c r="G110" s="345"/>
      <c r="I110" s="326"/>
      <c r="J110" s="327"/>
      <c r="L110" s="347"/>
    </row>
    <row r="111" spans="1:12" ht="7.5" customHeight="1" x14ac:dyDescent="0.25">
      <c r="C111" s="21"/>
      <c r="D111" s="21"/>
      <c r="F111" s="21"/>
      <c r="G111" s="21"/>
      <c r="I111" s="21"/>
      <c r="J111" s="21"/>
    </row>
    <row r="112" spans="1:12" ht="21.75" customHeight="1" x14ac:dyDescent="0.25">
      <c r="C112" s="65" t="s">
        <v>12</v>
      </c>
      <c r="D112" s="65"/>
      <c r="F112" s="65" t="s">
        <v>119</v>
      </c>
      <c r="I112" s="65" t="s">
        <v>36</v>
      </c>
      <c r="J112" s="65"/>
      <c r="L112" s="65" t="s">
        <v>1</v>
      </c>
    </row>
    <row r="113" spans="1:12" ht="21.75" customHeight="1" x14ac:dyDescent="0.25">
      <c r="A113" s="12" t="s">
        <v>117</v>
      </c>
      <c r="C113" s="329">
        <f>C17</f>
        <v>0</v>
      </c>
      <c r="D113" s="330"/>
      <c r="F113" s="329">
        <f>C19</f>
        <v>0</v>
      </c>
      <c r="G113" s="330"/>
      <c r="I113" s="324"/>
      <c r="J113" s="325"/>
      <c r="L113" s="322"/>
    </row>
    <row r="114" spans="1:12" ht="21.75" customHeight="1" x14ac:dyDescent="0.25">
      <c r="C114" s="331"/>
      <c r="D114" s="332"/>
      <c r="F114" s="331"/>
      <c r="G114" s="332"/>
      <c r="I114" s="326"/>
      <c r="J114" s="327"/>
      <c r="L114" s="323"/>
    </row>
    <row r="115" spans="1:12" ht="21.75" customHeight="1" x14ac:dyDescent="0.25">
      <c r="C115" s="66"/>
      <c r="D115" s="66"/>
      <c r="F115" s="66"/>
      <c r="G115" s="66"/>
      <c r="I115" s="66"/>
      <c r="J115" s="66"/>
      <c r="L115" s="66"/>
    </row>
    <row r="116" spans="1:12" ht="21.75" customHeight="1" x14ac:dyDescent="0.25"/>
    <row r="117" spans="1:12" ht="21.75" customHeight="1" x14ac:dyDescent="0.25"/>
    <row r="118" spans="1:12" ht="21.75" customHeight="1" x14ac:dyDescent="0.25"/>
    <row r="127" spans="1:12" x14ac:dyDescent="0.25"/>
    <row r="128" spans="1:12" x14ac:dyDescent="0.25"/>
    <row r="143" x14ac:dyDescent="0.25"/>
    <row r="144" x14ac:dyDescent="0.25"/>
    <row r="159" x14ac:dyDescent="0.25"/>
    <row r="175" x14ac:dyDescent="0.25"/>
    <row r="183" x14ac:dyDescent="0.25"/>
    <row r="184" x14ac:dyDescent="0.25"/>
    <row r="185" x14ac:dyDescent="0.25"/>
    <row r="186" x14ac:dyDescent="0.25"/>
  </sheetData>
  <sheetProtection algorithmName="SHA-512" hashValue="V3nv0vL8lfjJMjsCPqX8C5J4rbUYJY0C15o7wfLg4pr5Nv0mjSEO5xrID7wSRXGG9C8mq4rp5k74ImL0cTOmoA==" saltValue="1uk1uBNHqBGjoNVJsrxVyw==" spinCount="100000" sheet="1" formatCells="0" formatColumns="0" formatRows="0" selectLockedCells="1"/>
  <mergeCells count="91">
    <mergeCell ref="F98:L98"/>
    <mergeCell ref="A50:C50"/>
    <mergeCell ref="A1:L3"/>
    <mergeCell ref="A83:B83"/>
    <mergeCell ref="A98:B98"/>
    <mergeCell ref="A43:B43"/>
    <mergeCell ref="A68:C68"/>
    <mergeCell ref="A41:L41"/>
    <mergeCell ref="A48:C48"/>
    <mergeCell ref="E48:L48"/>
    <mergeCell ref="C23:L23"/>
    <mergeCell ref="B46:C46"/>
    <mergeCell ref="D46:F46"/>
    <mergeCell ref="B45:C45"/>
    <mergeCell ref="D45:F45"/>
    <mergeCell ref="G45:I45"/>
    <mergeCell ref="C19:L19"/>
    <mergeCell ref="C21:L21"/>
    <mergeCell ref="C27:L27"/>
    <mergeCell ref="C39:L39"/>
    <mergeCell ref="C29:L29"/>
    <mergeCell ref="C31:L31"/>
    <mergeCell ref="C33:L33"/>
    <mergeCell ref="C35:L35"/>
    <mergeCell ref="C37:L37"/>
    <mergeCell ref="C36:I36"/>
    <mergeCell ref="C7:L7"/>
    <mergeCell ref="C9:L9"/>
    <mergeCell ref="C13:L13"/>
    <mergeCell ref="C15:L15"/>
    <mergeCell ref="C17:L17"/>
    <mergeCell ref="C11:L11"/>
    <mergeCell ref="A93:L97"/>
    <mergeCell ref="E67:L67"/>
    <mergeCell ref="E68:L68"/>
    <mergeCell ref="A59:C59"/>
    <mergeCell ref="A60:C60"/>
    <mergeCell ref="A62:C62"/>
    <mergeCell ref="A63:C63"/>
    <mergeCell ref="E63:L63"/>
    <mergeCell ref="F61:L61"/>
    <mergeCell ref="A64:C64"/>
    <mergeCell ref="E62:L62"/>
    <mergeCell ref="A66:C66"/>
    <mergeCell ref="E64:L64"/>
    <mergeCell ref="E59:L59"/>
    <mergeCell ref="E60:L60"/>
    <mergeCell ref="A92:L92"/>
    <mergeCell ref="A55:C55"/>
    <mergeCell ref="A56:C56"/>
    <mergeCell ref="E56:L56"/>
    <mergeCell ref="A58:C58"/>
    <mergeCell ref="E58:L58"/>
    <mergeCell ref="F57:L57"/>
    <mergeCell ref="E55:L55"/>
    <mergeCell ref="A86:L90"/>
    <mergeCell ref="E83:L83"/>
    <mergeCell ref="F70:L70"/>
    <mergeCell ref="E65:L65"/>
    <mergeCell ref="E66:L66"/>
    <mergeCell ref="A67:C67"/>
    <mergeCell ref="A69:C69"/>
    <mergeCell ref="A72:L76"/>
    <mergeCell ref="A78:L82"/>
    <mergeCell ref="A85:L85"/>
    <mergeCell ref="A77:L77"/>
    <mergeCell ref="A71:L71"/>
    <mergeCell ref="E69:L69"/>
    <mergeCell ref="L113:L114"/>
    <mergeCell ref="I109:J110"/>
    <mergeCell ref="I113:J114"/>
    <mergeCell ref="A101:L101"/>
    <mergeCell ref="C113:D114"/>
    <mergeCell ref="F113:G114"/>
    <mergeCell ref="A102:L106"/>
    <mergeCell ref="C109:D110"/>
    <mergeCell ref="F109:G110"/>
    <mergeCell ref="L109:L110"/>
    <mergeCell ref="E50:L50"/>
    <mergeCell ref="A54:C54"/>
    <mergeCell ref="E54:L54"/>
    <mergeCell ref="G46:I46"/>
    <mergeCell ref="C43:D43"/>
    <mergeCell ref="F49:L49"/>
    <mergeCell ref="E51:L51"/>
    <mergeCell ref="E52:L52"/>
    <mergeCell ref="J45:L45"/>
    <mergeCell ref="J46:L46"/>
    <mergeCell ref="A51:C51"/>
    <mergeCell ref="A52:C52"/>
    <mergeCell ref="F53:L53"/>
  </mergeCells>
  <conditionalFormatting sqref="F49:L49 F53:L53 F57:L57 F61:L61 F65:L66 F70:L70">
    <cfRule type="cellIs" dxfId="32" priority="40" operator="equal">
      <formula>0</formula>
    </cfRule>
  </conditionalFormatting>
  <conditionalFormatting sqref="C109 C113">
    <cfRule type="cellIs" dxfId="31" priority="39" operator="equal">
      <formula>0</formula>
    </cfRule>
  </conditionalFormatting>
  <conditionalFormatting sqref="E51:L51">
    <cfRule type="cellIs" dxfId="30" priority="32" operator="equal">
      <formula>0</formula>
    </cfRule>
  </conditionalFormatting>
  <conditionalFormatting sqref="E52:L52">
    <cfRule type="cellIs" dxfId="29" priority="31" operator="equal">
      <formula>0</formula>
    </cfRule>
  </conditionalFormatting>
  <conditionalFormatting sqref="E55:L55">
    <cfRule type="cellIs" dxfId="28" priority="30" operator="equal">
      <formula>0</formula>
    </cfRule>
  </conditionalFormatting>
  <conditionalFormatting sqref="E56:L56">
    <cfRule type="cellIs" dxfId="27" priority="29" operator="equal">
      <formula>0</formula>
    </cfRule>
  </conditionalFormatting>
  <conditionalFormatting sqref="E59:L59">
    <cfRule type="cellIs" dxfId="26" priority="28" operator="equal">
      <formula>0</formula>
    </cfRule>
  </conditionalFormatting>
  <conditionalFormatting sqref="E60:L60">
    <cfRule type="cellIs" dxfId="25" priority="27" operator="equal">
      <formula>0</formula>
    </cfRule>
  </conditionalFormatting>
  <conditionalFormatting sqref="E63:L63">
    <cfRule type="cellIs" dxfId="24" priority="26" operator="equal">
      <formula>0</formula>
    </cfRule>
  </conditionalFormatting>
  <conditionalFormatting sqref="E64:L64">
    <cfRule type="cellIs" dxfId="23" priority="25" operator="equal">
      <formula>0</formula>
    </cfRule>
  </conditionalFormatting>
  <conditionalFormatting sqref="E67:L67">
    <cfRule type="cellIs" dxfId="22" priority="24" operator="equal">
      <formula>0</formula>
    </cfRule>
  </conditionalFormatting>
  <conditionalFormatting sqref="E68:L68">
    <cfRule type="cellIs" dxfId="21" priority="23" operator="equal">
      <formula>0</formula>
    </cfRule>
  </conditionalFormatting>
  <conditionalFormatting sqref="E69:L69">
    <cfRule type="cellIs" dxfId="20" priority="22" operator="equal">
      <formula>0</formula>
    </cfRule>
  </conditionalFormatting>
  <conditionalFormatting sqref="C43:D43">
    <cfRule type="cellIs" dxfId="19" priority="3" operator="greaterThanOrEqual">
      <formula>0.86</formula>
    </cfRule>
    <cfRule type="cellIs" dxfId="18" priority="4" operator="greaterThanOrEqual">
      <formula>0.75</formula>
    </cfRule>
    <cfRule type="cellIs" dxfId="17" priority="5" operator="greaterThan">
      <formula>0.6</formula>
    </cfRule>
    <cfRule type="cellIs" dxfId="16" priority="6" operator="greaterThanOrEqual">
      <formula>0.46</formula>
    </cfRule>
    <cfRule type="cellIs" dxfId="15" priority="7" operator="between">
      <formula>0.1</formula>
      <formula>0.46</formula>
    </cfRule>
    <cfRule type="cellIs" dxfId="14" priority="8" operator="equal">
      <formula>0</formula>
    </cfRule>
  </conditionalFormatting>
  <conditionalFormatting sqref="D50:D52 D54:D56 D62:D64 D66:D69 D58:D60">
    <cfRule type="containsText" dxfId="13" priority="9" stopIfTrue="1" operator="containsText" text="excellent">
      <formula>NOT(ISERROR(SEARCH("excellent",D50)))</formula>
    </cfRule>
    <cfRule type="containsText" dxfId="12" priority="10" stopIfTrue="1" operator="containsText" text="very good">
      <formula>NOT(ISERROR(SEARCH("very good",D50)))</formula>
    </cfRule>
    <cfRule type="containsText" dxfId="11" priority="11" stopIfTrue="1" operator="containsText" text="good">
      <formula>NOT(ISERROR(SEARCH("good",D50)))</formula>
    </cfRule>
    <cfRule type="containsText" dxfId="10" priority="12" stopIfTrue="1" operator="containsText" text="marginal">
      <formula>NOT(ISERROR(SEARCH("marginal",D50)))</formula>
    </cfRule>
    <cfRule type="containsText" dxfId="9" priority="13" stopIfTrue="1" operator="containsText" text="unsatisfactory">
      <formula>NOT(ISERROR(SEARCH("unsatisfactory",D50)))</formula>
    </cfRule>
    <cfRule type="containsText" dxfId="8" priority="14" operator="containsText" text="not applicable">
      <formula>NOT(ISERROR(SEARCH("not applicable",D50)))</formula>
    </cfRule>
  </conditionalFormatting>
  <conditionalFormatting sqref="F109">
    <cfRule type="cellIs" dxfId="7" priority="2" operator="equal">
      <formula>0</formula>
    </cfRule>
  </conditionalFormatting>
  <conditionalFormatting sqref="F113">
    <cfRule type="cellIs" dxfId="6" priority="1" operator="equal">
      <formula>0</formula>
    </cfRule>
  </conditionalFormatting>
  <pageMargins left="0.51181102362204722" right="0.31496062992125984" top="0.31496062992125984" bottom="0.31496062992125984" header="0.31496062992125984" footer="0.31496062992125984"/>
  <pageSetup paperSize="9" scale="62" orientation="portrait" r:id="rId1"/>
  <headerFooter>
    <oddHeader>&amp;C&amp;"Calibri"&amp;12&amp;KFF0000 OFFICIAL&amp;1#_x000D_</oddHeader>
  </headerFooter>
  <ignoredErrors>
    <ignoredError sqref="E70 C8:I8 C10:I10 C18:I18 C20:I20 C22:I22 C25:I26 C28:I28 C34:I34 E49 C110:G111 C114:G114 C112:E112 G112 D109:E109 G109 D113:E113 G1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6" r:id="rId4" name="Button 4">
              <controlPr defaultSize="0" print="0" autoFill="0" autoPict="0" macro="[0]!PDF_Summary">
                <anchor moveWithCells="1">
                  <from>
                    <xdr:col>8</xdr:col>
                    <xdr:colOff>581025</xdr:colOff>
                    <xdr:row>115</xdr:row>
                    <xdr:rowOff>247650</xdr:rowOff>
                  </from>
                  <to>
                    <xdr:col>11</xdr:col>
                    <xdr:colOff>847725</xdr:colOff>
                    <xdr:row>116</xdr:row>
                    <xdr:rowOff>209550</xdr:rowOff>
                  </to>
                </anchor>
              </controlPr>
            </control>
          </mc:Choice>
        </mc:AlternateContent>
        <mc:AlternateContent xmlns:mc="http://schemas.openxmlformats.org/markup-compatibility/2006">
          <mc:Choice Requires="x14">
            <control shapeId="3079" r:id="rId5" name="Button 7">
              <controlPr defaultSize="0" print="0" autoFill="0" autoPict="0" macro="[0]!PDF_Document">
                <anchor moveWithCells="1">
                  <from>
                    <xdr:col>4</xdr:col>
                    <xdr:colOff>409575</xdr:colOff>
                    <xdr:row>115</xdr:row>
                    <xdr:rowOff>266700</xdr:rowOff>
                  </from>
                  <to>
                    <xdr:col>8</xdr:col>
                    <xdr:colOff>47625</xdr:colOff>
                    <xdr:row>116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55E79-8281-4D32-B8A2-03ACD5D2C59A}">
  <sheetPr codeName="Sheet7"/>
  <dimension ref="A1:A11"/>
  <sheetViews>
    <sheetView workbookViewId="0"/>
  </sheetViews>
  <sheetFormatPr defaultRowHeight="15" x14ac:dyDescent="0.25"/>
  <cols>
    <col min="1" max="1" width="200.7109375" customWidth="1"/>
  </cols>
  <sheetData>
    <row r="1" spans="1:1" ht="39.950000000000003" customHeight="1" thickBot="1" x14ac:dyDescent="0.3">
      <c r="A1" s="230" t="s">
        <v>319</v>
      </c>
    </row>
    <row r="2" spans="1:1" s="217" customFormat="1" ht="20.100000000000001" customHeight="1" thickBot="1" x14ac:dyDescent="0.3">
      <c r="A2" s="216" t="s">
        <v>233</v>
      </c>
    </row>
    <row r="3" spans="1:1" ht="160.5" customHeight="1" thickBot="1" x14ac:dyDescent="0.3">
      <c r="A3" s="219" t="s">
        <v>244</v>
      </c>
    </row>
    <row r="4" spans="1:1" s="217" customFormat="1" ht="20.100000000000001" customHeight="1" thickBot="1" x14ac:dyDescent="0.3">
      <c r="A4" s="218" t="s">
        <v>229</v>
      </c>
    </row>
    <row r="5" spans="1:1" ht="203.25" customHeight="1" thickBot="1" x14ac:dyDescent="0.3">
      <c r="A5" s="215" t="s">
        <v>304</v>
      </c>
    </row>
    <row r="6" spans="1:1" s="217" customFormat="1" ht="20.100000000000001" customHeight="1" thickBot="1" x14ac:dyDescent="0.3">
      <c r="A6" s="216" t="s">
        <v>230</v>
      </c>
    </row>
    <row r="7" spans="1:1" ht="219" customHeight="1" thickBot="1" x14ac:dyDescent="0.3">
      <c r="A7" s="220" t="s">
        <v>305</v>
      </c>
    </row>
    <row r="8" spans="1:1" s="217" customFormat="1" ht="20.100000000000001" customHeight="1" thickBot="1" x14ac:dyDescent="0.3">
      <c r="A8" s="216" t="s">
        <v>231</v>
      </c>
    </row>
    <row r="9" spans="1:1" ht="168.75" customHeight="1" thickBot="1" x14ac:dyDescent="0.3">
      <c r="A9" s="215" t="s">
        <v>243</v>
      </c>
    </row>
    <row r="10" spans="1:1" s="217" customFormat="1" ht="20.100000000000001" customHeight="1" thickBot="1" x14ac:dyDescent="0.3">
      <c r="A10" s="216" t="s">
        <v>320</v>
      </c>
    </row>
    <row r="11" spans="1:1" ht="232.5" customHeight="1" thickBot="1" x14ac:dyDescent="0.3">
      <c r="A11" s="215" t="s">
        <v>242</v>
      </c>
    </row>
  </sheetData>
  <pageMargins left="0.70866141732283472" right="0.70866141732283472" top="0.74803149606299213" bottom="0.74803149606299213" header="0.31496062992125984" footer="0.31496062992125984"/>
  <pageSetup paperSize="9" scale="75" orientation="landscape" r:id="rId1"/>
  <headerFooter>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A102"/>
  <sheetViews>
    <sheetView topLeftCell="A10" workbookViewId="0">
      <selection activeCell="A20" sqref="A20"/>
    </sheetView>
  </sheetViews>
  <sheetFormatPr defaultRowHeight="15" x14ac:dyDescent="0.25"/>
  <cols>
    <col min="1" max="1" width="149.5703125" customWidth="1"/>
  </cols>
  <sheetData>
    <row r="1" spans="1:1" x14ac:dyDescent="0.25">
      <c r="A1" t="s">
        <v>78</v>
      </c>
    </row>
    <row r="2" spans="1:1" ht="18.75" x14ac:dyDescent="0.3">
      <c r="A2" s="180" t="s">
        <v>90</v>
      </c>
    </row>
    <row r="3" spans="1:1" x14ac:dyDescent="0.25">
      <c r="A3" s="2" t="s">
        <v>79</v>
      </c>
    </row>
    <row r="4" spans="1:1" ht="45" x14ac:dyDescent="0.25">
      <c r="A4" s="3" t="s">
        <v>309</v>
      </c>
    </row>
    <row r="5" spans="1:1" x14ac:dyDescent="0.25">
      <c r="A5" s="3"/>
    </row>
    <row r="6" spans="1:1" x14ac:dyDescent="0.25">
      <c r="A6" s="4" t="s">
        <v>80</v>
      </c>
    </row>
    <row r="7" spans="1:1" ht="60" x14ac:dyDescent="0.25">
      <c r="A7" s="3" t="s">
        <v>310</v>
      </c>
    </row>
    <row r="8" spans="1:1" x14ac:dyDescent="0.25">
      <c r="A8" s="2"/>
    </row>
    <row r="9" spans="1:1" x14ac:dyDescent="0.25">
      <c r="A9" s="2" t="s">
        <v>81</v>
      </c>
    </row>
    <row r="10" spans="1:1" ht="105.75" customHeight="1" x14ac:dyDescent="0.25">
      <c r="A10" s="3" t="s">
        <v>311</v>
      </c>
    </row>
    <row r="11" spans="1:1" x14ac:dyDescent="0.25">
      <c r="A11" s="3"/>
    </row>
    <row r="12" spans="1:1" x14ac:dyDescent="0.25">
      <c r="A12" s="4" t="s">
        <v>114</v>
      </c>
    </row>
    <row r="13" spans="1:1" ht="31.15" customHeight="1" x14ac:dyDescent="0.25">
      <c r="A13" s="3" t="s">
        <v>115</v>
      </c>
    </row>
    <row r="15" spans="1:1" ht="18.75" x14ac:dyDescent="0.3">
      <c r="A15" s="181" t="s">
        <v>43</v>
      </c>
    </row>
    <row r="16" spans="1:1" ht="16.7" customHeight="1" x14ac:dyDescent="0.25">
      <c r="A16" s="1" t="s">
        <v>82</v>
      </c>
    </row>
    <row r="17" spans="1:1" ht="16.7" customHeight="1" x14ac:dyDescent="0.25">
      <c r="A17" s="3" t="s">
        <v>83</v>
      </c>
    </row>
    <row r="18" spans="1:1" ht="16.7" customHeight="1" x14ac:dyDescent="0.25">
      <c r="A18" s="3"/>
    </row>
    <row r="19" spans="1:1" ht="16.7" customHeight="1" x14ac:dyDescent="0.25">
      <c r="A19" s="6" t="s">
        <v>84</v>
      </c>
    </row>
    <row r="20" spans="1:1" ht="39.75" customHeight="1" x14ac:dyDescent="0.25">
      <c r="A20" s="3" t="s">
        <v>312</v>
      </c>
    </row>
    <row r="21" spans="1:1" ht="17.45" customHeight="1" x14ac:dyDescent="0.25">
      <c r="A21" s="3"/>
    </row>
    <row r="22" spans="1:1" ht="16.7" customHeight="1" x14ac:dyDescent="0.25">
      <c r="A22" s="6" t="s">
        <v>39</v>
      </c>
    </row>
    <row r="23" spans="1:1" ht="93.2" customHeight="1" x14ac:dyDescent="0.25">
      <c r="A23" s="3" t="s">
        <v>91</v>
      </c>
    </row>
    <row r="25" spans="1:1" x14ac:dyDescent="0.25">
      <c r="A25" s="2" t="s">
        <v>85</v>
      </c>
    </row>
    <row r="26" spans="1:1" ht="30" x14ac:dyDescent="0.25">
      <c r="A26" s="5" t="s">
        <v>86</v>
      </c>
    </row>
    <row r="28" spans="1:1" x14ac:dyDescent="0.25">
      <c r="A28" s="2" t="s">
        <v>87</v>
      </c>
    </row>
    <row r="29" spans="1:1" ht="30" x14ac:dyDescent="0.25">
      <c r="A29" s="5" t="s">
        <v>139</v>
      </c>
    </row>
    <row r="30" spans="1:1" ht="30" x14ac:dyDescent="0.25">
      <c r="A30" s="5" t="s">
        <v>140</v>
      </c>
    </row>
    <row r="31" spans="1:1" x14ac:dyDescent="0.25">
      <c r="A31" s="5" t="s">
        <v>207</v>
      </c>
    </row>
    <row r="32" spans="1:1" x14ac:dyDescent="0.25">
      <c r="A32" s="5"/>
    </row>
    <row r="33" spans="1:1" x14ac:dyDescent="0.25">
      <c r="A33" s="2" t="s">
        <v>88</v>
      </c>
    </row>
    <row r="34" spans="1:1" ht="90" x14ac:dyDescent="0.25">
      <c r="A34" s="5" t="s">
        <v>89</v>
      </c>
    </row>
    <row r="35" spans="1:1" x14ac:dyDescent="0.25">
      <c r="A35" s="7" t="s">
        <v>141</v>
      </c>
    </row>
    <row r="36" spans="1:1" ht="16.5" x14ac:dyDescent="0.25">
      <c r="A36" s="8" t="s">
        <v>142</v>
      </c>
    </row>
    <row r="37" spans="1:1" ht="16.5" x14ac:dyDescent="0.25">
      <c r="A37" s="8" t="s">
        <v>143</v>
      </c>
    </row>
    <row r="38" spans="1:1" ht="16.5" x14ac:dyDescent="0.25">
      <c r="A38" s="8" t="s">
        <v>144</v>
      </c>
    </row>
    <row r="39" spans="1:1" ht="16.5" x14ac:dyDescent="0.25">
      <c r="A39" s="8" t="s">
        <v>145</v>
      </c>
    </row>
    <row r="40" spans="1:1" ht="16.5" x14ac:dyDescent="0.25">
      <c r="A40" s="8" t="s">
        <v>146</v>
      </c>
    </row>
    <row r="41" spans="1:1" ht="16.5" x14ac:dyDescent="0.25">
      <c r="A41" s="8" t="s">
        <v>147</v>
      </c>
    </row>
    <row r="42" spans="1:1" ht="16.5" x14ac:dyDescent="0.25">
      <c r="A42" s="8" t="s">
        <v>148</v>
      </c>
    </row>
    <row r="43" spans="1:1" x14ac:dyDescent="0.25">
      <c r="A43" t="s">
        <v>149</v>
      </c>
    </row>
    <row r="45" spans="1:1" x14ac:dyDescent="0.25">
      <c r="A45" s="2" t="s">
        <v>150</v>
      </c>
    </row>
    <row r="46" spans="1:1" x14ac:dyDescent="0.25">
      <c r="A46" t="s">
        <v>151</v>
      </c>
    </row>
    <row r="55" spans="1:1" x14ac:dyDescent="0.25">
      <c r="A55" t="s">
        <v>152</v>
      </c>
    </row>
    <row r="57" spans="1:1" x14ac:dyDescent="0.25">
      <c r="A57" t="s">
        <v>153</v>
      </c>
    </row>
    <row r="72" spans="1:1" x14ac:dyDescent="0.25">
      <c r="A72" t="s">
        <v>154</v>
      </c>
    </row>
    <row r="90" spans="1:1" x14ac:dyDescent="0.25">
      <c r="A90" t="s">
        <v>155</v>
      </c>
    </row>
    <row r="91" spans="1:1" x14ac:dyDescent="0.25">
      <c r="A91" t="s">
        <v>156</v>
      </c>
    </row>
    <row r="93" spans="1:1" x14ac:dyDescent="0.25">
      <c r="A93" t="s">
        <v>157</v>
      </c>
    </row>
    <row r="102" spans="1:1" x14ac:dyDescent="0.25">
      <c r="A102" t="s">
        <v>158</v>
      </c>
    </row>
  </sheetData>
  <printOptions gridLines="1"/>
  <pageMargins left="0.7" right="0.7" top="0.75" bottom="0.75" header="0.3" footer="0.3"/>
  <pageSetup paperSize="8" orientation="landscape" r:id="rId1"/>
  <headerFooter>
    <oddHeader>&amp;C&amp;"Calibri"&amp;12&amp;KFF0000 OFFICIAL&amp;1#_x000D_</oddHeader>
  </headerFooter>
  <rowBreaks count="1" manualBreakCount="1">
    <brk id="4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S221"/>
  <sheetViews>
    <sheetView topLeftCell="A120" zoomScaleNormal="100" workbookViewId="0">
      <selection activeCell="J142" sqref="J142"/>
    </sheetView>
  </sheetViews>
  <sheetFormatPr defaultColWidth="9.140625" defaultRowHeight="15" x14ac:dyDescent="0.25"/>
  <cols>
    <col min="1" max="1" width="53.42578125" style="74" customWidth="1"/>
    <col min="2" max="2" width="9.140625" style="12" customWidth="1"/>
    <col min="3" max="3" width="16.5703125" style="12" customWidth="1"/>
    <col min="4" max="8" width="11.85546875" style="12" customWidth="1"/>
    <col min="9" max="9" width="13.28515625" style="21" customWidth="1"/>
    <col min="10" max="10" width="32.28515625" style="21" customWidth="1"/>
    <col min="11" max="11" width="22.42578125" style="12" customWidth="1"/>
    <col min="12" max="12" width="9.140625" style="12"/>
    <col min="13" max="13" width="13.85546875" style="12" customWidth="1"/>
    <col min="14" max="14" width="10.5703125" style="12" customWidth="1"/>
    <col min="15" max="15" width="12.28515625" style="12" customWidth="1"/>
    <col min="16" max="16" width="14.140625" style="73" customWidth="1"/>
    <col min="17" max="19" width="9.140625" style="12"/>
    <col min="20" max="20" width="9.140625" style="12" customWidth="1"/>
    <col min="21" max="16384" width="9.140625" style="12"/>
  </cols>
  <sheetData>
    <row r="1" spans="1:19" ht="18.75" x14ac:dyDescent="0.3">
      <c r="A1" s="72" t="s">
        <v>3</v>
      </c>
      <c r="B1" s="68"/>
      <c r="C1" s="68"/>
      <c r="D1" s="68"/>
    </row>
    <row r="2" spans="1:19" x14ac:dyDescent="0.25">
      <c r="I2" s="21" t="s">
        <v>30</v>
      </c>
      <c r="J2" s="75" t="s">
        <v>31</v>
      </c>
      <c r="K2" s="75" t="s">
        <v>38</v>
      </c>
      <c r="P2" s="76" t="s">
        <v>17</v>
      </c>
    </row>
    <row r="3" spans="1:19" x14ac:dyDescent="0.25">
      <c r="A3" s="77" t="s">
        <v>108</v>
      </c>
      <c r="B3" s="78"/>
      <c r="C3" s="78"/>
      <c r="D3" s="78"/>
      <c r="E3" s="78"/>
      <c r="F3" s="78"/>
      <c r="G3" s="78"/>
      <c r="H3" s="78"/>
      <c r="I3" s="79"/>
      <c r="J3" s="79"/>
      <c r="K3" s="78"/>
      <c r="L3" s="80"/>
      <c r="P3" s="81"/>
    </row>
    <row r="4" spans="1:19" ht="15.75" thickBot="1" x14ac:dyDescent="0.3">
      <c r="A4" s="82" t="s">
        <v>52</v>
      </c>
      <c r="L4" s="80"/>
      <c r="P4" s="81"/>
    </row>
    <row r="5" spans="1:19" ht="15.75" thickBot="1" x14ac:dyDescent="0.3">
      <c r="A5" s="83" t="s">
        <v>5</v>
      </c>
      <c r="B5" s="84">
        <f>'Contract Info &amp; Criteria'!B53</f>
        <v>0</v>
      </c>
      <c r="C5" s="85" t="str">
        <f>'Contract Info &amp; Criteria'!B45</f>
        <v>Not Applicable</v>
      </c>
      <c r="H5" s="86">
        <f>IF(C5="Not Applicable",2000,'Contract Info &amp; Criteria'!B53*100)</f>
        <v>2000</v>
      </c>
      <c r="I5" s="87" t="str">
        <f>IF(C5="Not Applicable","0",IF(H5&gt;=10.5,"1",IF(H5&gt;=5.5,"2",IF(H5&gt;=3.5,"3",IF(H5&gt;=1,"4",IF(H5&lt;1,"5"))))))</f>
        <v>0</v>
      </c>
      <c r="J5" s="21" t="str">
        <f>IF(C5="Not Applicable","Not Applicable",IF(H5&gt;=10.5,"Unsatisfactory",IF(H5&gt;=5.5,"Marginal",IF(H5&gt;=3.5,"Good",IF(H5&gt;=1,"Very Good",IF(H5&lt;1,"Excellent"))))))</f>
        <v>Not Applicable</v>
      </c>
      <c r="K5" s="88">
        <f>I5/5*L5*100</f>
        <v>0</v>
      </c>
      <c r="L5" s="80">
        <f>IF(H5=2000,0,IF(133&gt;=1,C133))</f>
        <v>0</v>
      </c>
      <c r="M5" s="89">
        <f>+K5/100</f>
        <v>0</v>
      </c>
      <c r="N5" s="80">
        <f>+L5</f>
        <v>0</v>
      </c>
      <c r="O5" s="80" t="e">
        <f>+M5/$N$125</f>
        <v>#DIV/0!</v>
      </c>
      <c r="P5" s="81"/>
    </row>
    <row r="6" spans="1:19" x14ac:dyDescent="0.25">
      <c r="H6" s="12">
        <f>COUNTIF(H5,2000)</f>
        <v>1</v>
      </c>
      <c r="L6" s="80"/>
      <c r="P6" s="81"/>
      <c r="S6" s="89"/>
    </row>
    <row r="7" spans="1:19" x14ac:dyDescent="0.25">
      <c r="A7" s="82" t="s">
        <v>57</v>
      </c>
      <c r="B7" s="90" t="s">
        <v>15</v>
      </c>
      <c r="C7" s="90"/>
      <c r="D7" s="90"/>
      <c r="E7" s="90"/>
      <c r="F7" s="68" t="s">
        <v>16</v>
      </c>
      <c r="G7" s="68"/>
      <c r="L7" s="80"/>
      <c r="P7" s="81"/>
    </row>
    <row r="8" spans="1:19" x14ac:dyDescent="0.25">
      <c r="A8" s="91"/>
      <c r="B8" s="75">
        <v>1</v>
      </c>
      <c r="C8" s="75">
        <v>2</v>
      </c>
      <c r="D8" s="75">
        <v>3</v>
      </c>
      <c r="E8" s="75">
        <v>4</v>
      </c>
      <c r="F8" s="75">
        <v>5</v>
      </c>
      <c r="G8" s="75" t="s">
        <v>25</v>
      </c>
      <c r="L8" s="80"/>
      <c r="P8" s="81"/>
    </row>
    <row r="9" spans="1:19" ht="15.75" thickBot="1" x14ac:dyDescent="0.3">
      <c r="A9" s="91"/>
      <c r="B9" s="92" t="b">
        <v>0</v>
      </c>
      <c r="C9" s="92" t="b">
        <v>0</v>
      </c>
      <c r="D9" s="92" t="b">
        <v>0</v>
      </c>
      <c r="E9" s="92" t="b">
        <v>0</v>
      </c>
      <c r="F9" s="92" t="b">
        <v>0</v>
      </c>
      <c r="G9" s="92" t="b">
        <v>0</v>
      </c>
      <c r="L9" s="80"/>
      <c r="P9" s="81" t="str">
        <f>IF((COUNTIF(B9:G9,"true"))&gt;1,"Check Error",IF(COUNTIF(B9:G9,"false")&gt;=6,"Check Error",""))</f>
        <v>Check Error</v>
      </c>
    </row>
    <row r="10" spans="1:19" ht="15.75" thickBot="1" x14ac:dyDescent="0.3">
      <c r="A10" s="93"/>
      <c r="B10" s="94">
        <f>IF((COUNTIF(B9:B9,"True"))&gt;0,(COUNTIF(B9:B9,"True"))*$B$8,0)</f>
        <v>0</v>
      </c>
      <c r="C10" s="95">
        <f>IF((COUNTIF(C9:C9,"True"))&gt;0,(COUNTIF(C9:C9,"True"))*$C$8,0)</f>
        <v>0</v>
      </c>
      <c r="D10" s="95">
        <f>IF((COUNTIF(D9:D9,"True"))&gt;0,(COUNTIF(D9:D9,"True"))*$D$8,0)</f>
        <v>0</v>
      </c>
      <c r="E10" s="95">
        <f>IF((COUNTIF(E9:E9,"True"))&gt;0,(COUNTIF(E9:E9,"True"))*$E$8,0)</f>
        <v>0</v>
      </c>
      <c r="F10" s="95">
        <f>IF((COUNTIF(F9:F9,"True"))&gt;0,(COUNTIF(F9:F9,"True"))*$F$8,0)</f>
        <v>0</v>
      </c>
      <c r="G10" s="95">
        <f>COUNTIF(G9,"True")</f>
        <v>0</v>
      </c>
      <c r="H10" s="96">
        <f>IFERROR(SUM(B10:F10)/(1-G10),0)</f>
        <v>0</v>
      </c>
      <c r="I10" s="87" t="str">
        <f>IF(A10=1,"0",IF(H10=5,"5",IF(H10=4,"4",IF(H10=3,"3",IF(H10=2,"2",IF(H10=1,"1",IF(H10&lt;=0,"0")))))))</f>
        <v>0</v>
      </c>
      <c r="J10" s="21" t="str">
        <f>IF(H10&gt;=5,"Excellent",IF(H10&gt;=4,"Very Good",IF(H10&gt;=3,"Good",IF(H10&gt;=2,"Marginal",IF(H10&gt;=1,"Unsatisfactory",IF(H10&lt;=0,"Not Applicable"))))))</f>
        <v>Not Applicable</v>
      </c>
      <c r="K10" s="88">
        <f>I10/5*L10*100</f>
        <v>0</v>
      </c>
      <c r="L10" s="80">
        <f>IF(A10=1,0,IF(H10&lt;=0,0,IF(133&gt;=1,C135)))</f>
        <v>0</v>
      </c>
      <c r="M10" s="89"/>
      <c r="N10" s="89"/>
      <c r="O10" s="89"/>
      <c r="P10" s="81" t="str">
        <f>IF(COUNTIF(F9:G9,"true")+COUNTIF(B9,"true")&gt;0,"comment","Comments")</f>
        <v>Comments</v>
      </c>
    </row>
    <row r="11" spans="1:19" ht="15.75" thickBot="1" x14ac:dyDescent="0.3">
      <c r="A11" s="97"/>
      <c r="B11" s="92" t="b">
        <v>0</v>
      </c>
      <c r="C11" s="92" t="b">
        <v>0</v>
      </c>
      <c r="D11" s="92" t="b">
        <v>0</v>
      </c>
      <c r="E11" s="92" t="b">
        <v>0</v>
      </c>
      <c r="F11" s="92" t="b">
        <v>0</v>
      </c>
      <c r="G11" s="92" t="b">
        <v>0</v>
      </c>
      <c r="L11" s="80"/>
      <c r="P11" s="81" t="str">
        <f>IF((COUNTIF(B11:G11,"true"))&gt;1,"Check Error",IF(COUNTIF(B11:G11,"false")&gt;=6,"Check Error",""))</f>
        <v>Check Error</v>
      </c>
    </row>
    <row r="12" spans="1:19" ht="15.75" thickBot="1" x14ac:dyDescent="0.3">
      <c r="A12" s="93"/>
      <c r="B12" s="94">
        <f>IF((COUNTIF(B11:B11,"True"))&gt;0,(COUNTIF(B11:B11,"True"))*$B$8,0)</f>
        <v>0</v>
      </c>
      <c r="C12" s="95">
        <f>IF((COUNTIF(C11:C11,"True"))&gt;0,(COUNTIF(C11:C11,"True"))*$C$8,0)</f>
        <v>0</v>
      </c>
      <c r="D12" s="95">
        <f>IF((COUNTIF(D11:D11,"True"))&gt;0,(COUNTIF(D11:D11,"True"))*$D$8,0)</f>
        <v>0</v>
      </c>
      <c r="E12" s="95">
        <f>IF((COUNTIF(E11:E11,"True"))&gt;0,(COUNTIF(E11:E11,"True"))*$E$8,0)</f>
        <v>0</v>
      </c>
      <c r="F12" s="95">
        <f>IF((COUNTIF(F11:F11,"True"))&gt;0,(COUNTIF(F11:F11,"True"))*$F$8,0)</f>
        <v>0</v>
      </c>
      <c r="G12" s="95">
        <f>COUNTIF(G11,"True")</f>
        <v>0</v>
      </c>
      <c r="H12" s="96">
        <f>IFERROR(SUM(B12:F12)/(1-G12),0)</f>
        <v>0</v>
      </c>
      <c r="I12" s="87" t="str">
        <f>IF(H12=5,"5",IF(H12=4,"4",IF(H12=3,"3",IF(H12=2,"2",IF(H12=1,"1",IF(H12&lt;=0,"0"))))))</f>
        <v>0</v>
      </c>
      <c r="J12" s="21" t="str">
        <f>IF(H12&gt;=5,"Excellent",IF(H12&gt;=4,"Very Good",IF(H12&gt;=3,"Good",IF(H12&gt;=2,"Marginal",IF(H12&gt;=1,"Unsatisfactory",IF(H12&lt;=0,"Not Applicable"))))))</f>
        <v>Not Applicable</v>
      </c>
      <c r="K12" s="88">
        <f>I12/5*L12*100</f>
        <v>0</v>
      </c>
      <c r="L12" s="80">
        <f>IF(H12&lt;=0,0,IF(133&gt;=1,C136))</f>
        <v>0</v>
      </c>
      <c r="M12" s="89"/>
      <c r="N12" s="89"/>
      <c r="O12" s="89"/>
      <c r="P12" s="81" t="str">
        <f>IF(COUNTIF(F11:G11,"true")+COUNTIF(B11,"true")&gt;0,"comment","")</f>
        <v/>
      </c>
    </row>
    <row r="13" spans="1:19" ht="15.75" thickBot="1" x14ac:dyDescent="0.3">
      <c r="A13" s="97"/>
      <c r="B13" s="92" t="b">
        <v>0</v>
      </c>
      <c r="C13" s="92" t="b">
        <v>0</v>
      </c>
      <c r="D13" s="92" t="b">
        <v>0</v>
      </c>
      <c r="E13" s="92" t="b">
        <v>0</v>
      </c>
      <c r="F13" s="92" t="b">
        <v>0</v>
      </c>
      <c r="G13" s="92" t="b">
        <v>0</v>
      </c>
      <c r="L13" s="80"/>
      <c r="P13" s="81" t="str">
        <f>IF((COUNTIF(B13:G13,"true"))&gt;1,"Check Error",IF(COUNTIF(B13:G13,"false")&gt;=6,"Check Error",""))</f>
        <v>Check Error</v>
      </c>
    </row>
    <row r="14" spans="1:19" ht="15.75" thickBot="1" x14ac:dyDescent="0.3">
      <c r="A14" s="93"/>
      <c r="B14" s="94">
        <f>IF((COUNTIF(B13:B13,"True"))&gt;0,(COUNTIF(B13:B13,"True"))*$B$8,0)</f>
        <v>0</v>
      </c>
      <c r="C14" s="95">
        <f>IF((COUNTIF(C13:C13,"True"))&gt;0,(COUNTIF(C13:C13,"True"))*$C$8,0)</f>
        <v>0</v>
      </c>
      <c r="D14" s="95">
        <f>IF((COUNTIF(D13:D13,"True"))&gt;0,(COUNTIF(D13:D13,"True"))*$D$8,0)</f>
        <v>0</v>
      </c>
      <c r="E14" s="95">
        <f>IF((COUNTIF(E13:E13,"True"))&gt;0,(COUNTIF(E13:E13,"True"))*$E$8,0)</f>
        <v>0</v>
      </c>
      <c r="F14" s="95">
        <f>IF((COUNTIF(F13:F13,"True"))&gt;0,(COUNTIF(F13:F13,"True"))*$F$8,0)</f>
        <v>0</v>
      </c>
      <c r="G14" s="95">
        <f>COUNTIF(G13,"True")</f>
        <v>0</v>
      </c>
      <c r="H14" s="96">
        <f>IFERROR(SUM(B14:F14)/(1-G14),0)</f>
        <v>0</v>
      </c>
      <c r="I14" s="87" t="str">
        <f>IF(H14=5,"5",IF(H14=4,"4",IF(H14=3,"3",IF(H14=2,"2",IF(H14=1,"1",IF(H14&lt;=0,"0"))))))</f>
        <v>0</v>
      </c>
      <c r="J14" s="21" t="str">
        <f>IF(H14&gt;=5,"Excellent",IF(H14&gt;=4,"Very Good",IF(H14&gt;=3,"Good",IF(H14&gt;=2,"Marginal",IF(H14&gt;=1,"Unsatisfactory",IF(H14&lt;=0,"Not Applicable"))))))</f>
        <v>Not Applicable</v>
      </c>
      <c r="K14" s="88">
        <f>I14/5*L14*100</f>
        <v>0</v>
      </c>
      <c r="L14" s="80">
        <f>IF(H14&lt;=0,0,IF(133&gt;=1,C137))</f>
        <v>0</v>
      </c>
      <c r="M14" s="89"/>
      <c r="N14" s="89"/>
      <c r="O14" s="89"/>
      <c r="P14" s="81" t="str">
        <f>IF(COUNTIF(F13:G13,"true")+COUNTIF(B13,"true")&gt;0,"comment","")</f>
        <v/>
      </c>
    </row>
    <row r="15" spans="1:19" ht="15.75" thickBot="1" x14ac:dyDescent="0.3">
      <c r="A15" s="97"/>
      <c r="B15" s="92" t="b">
        <v>0</v>
      </c>
      <c r="C15" s="92" t="b">
        <v>0</v>
      </c>
      <c r="D15" s="92" t="b">
        <v>0</v>
      </c>
      <c r="E15" s="92" t="b">
        <v>0</v>
      </c>
      <c r="F15" s="92" t="b">
        <v>0</v>
      </c>
      <c r="G15" s="92" t="b">
        <v>0</v>
      </c>
      <c r="L15" s="80"/>
      <c r="P15" s="81" t="str">
        <f>IF((COUNTIF(B15:G15,"true"))&gt;1,"Check Error",IF(COUNTIF(B15:G15,"false")&gt;=6,"Check Error",""))</f>
        <v>Check Error</v>
      </c>
    </row>
    <row r="16" spans="1:19" ht="15.75" thickBot="1" x14ac:dyDescent="0.3">
      <c r="A16" s="93"/>
      <c r="B16" s="94">
        <f>IF((COUNTIF(B15:B15,"True"))&gt;0,(COUNTIF(B15:B15,"True"))*$B$8,0)</f>
        <v>0</v>
      </c>
      <c r="C16" s="95">
        <f>IF((COUNTIF(C15:C15,"True"))&gt;0,(COUNTIF(C15:C15,"True"))*$C$8,0)</f>
        <v>0</v>
      </c>
      <c r="D16" s="95">
        <f>IF((COUNTIF(D15:D15,"True"))&gt;0,(COUNTIF(D15:D15,"True"))*$D$8,0)</f>
        <v>0</v>
      </c>
      <c r="E16" s="95">
        <f>IF((COUNTIF(E15:E15,"True"))&gt;0,(COUNTIF(E15:E15,"True"))*$E$8,0)</f>
        <v>0</v>
      </c>
      <c r="F16" s="95">
        <f>IF((COUNTIF(F15:F15,"True"))&gt;0,(COUNTIF(F15:F15,"True"))*$F$8,0)</f>
        <v>0</v>
      </c>
      <c r="G16" s="95">
        <f>COUNTIF(G15,"True")</f>
        <v>0</v>
      </c>
      <c r="H16" s="96">
        <f>IFERROR(SUM(B16:F16)/(1-G16),0)</f>
        <v>0</v>
      </c>
      <c r="I16" s="87" t="str">
        <f>IF(H16=5,"5",IF(H16=4,"4",IF(H16=3,"3",IF(H16=2,"2",IF(H16=1,"1",IF(H16&lt;=0,"0"))))))</f>
        <v>0</v>
      </c>
      <c r="J16" s="21" t="str">
        <f>IF(H16&gt;=5,"Excellent",IF(H16&gt;=4,"Very Good",IF(H16&gt;=3,"Good",IF(H16&gt;=2,"Marginal",IF(H16&gt;=1,"Unsatisfactory",IF(H16&lt;=0,"Not Applicable"))))))</f>
        <v>Not Applicable</v>
      </c>
      <c r="K16" s="88">
        <f>I16/5*L16*100</f>
        <v>0</v>
      </c>
      <c r="L16" s="80">
        <f>IF(H16&lt;=0,0,IF(133&gt;=1,C138))</f>
        <v>0</v>
      </c>
      <c r="M16" s="89"/>
      <c r="N16" s="89"/>
      <c r="O16" s="89"/>
      <c r="P16" s="81" t="str">
        <f>IF(COUNTIF(F15:G15,"true")+COUNTIF(B15,"true")&gt;0,"comment","")</f>
        <v/>
      </c>
    </row>
    <row r="17" spans="1:16" ht="15.75" thickBot="1" x14ac:dyDescent="0.3">
      <c r="A17" s="97"/>
      <c r="B17" s="92" t="b">
        <v>0</v>
      </c>
      <c r="C17" s="92" t="b">
        <v>0</v>
      </c>
      <c r="D17" s="92" t="b">
        <v>0</v>
      </c>
      <c r="E17" s="92" t="b">
        <v>0</v>
      </c>
      <c r="F17" s="92" t="b">
        <v>0</v>
      </c>
      <c r="G17" s="92" t="b">
        <v>0</v>
      </c>
      <c r="L17" s="80"/>
      <c r="P17" s="81" t="str">
        <f>IF((COUNTIF(B17:G17,"true"))&gt;1,"Check Error",IF(COUNTIF(B17:G17,"false")&gt;=6,"Check Error",""))</f>
        <v>Check Error</v>
      </c>
    </row>
    <row r="18" spans="1:16" ht="15.75" thickBot="1" x14ac:dyDescent="0.3">
      <c r="A18" s="93"/>
      <c r="B18" s="94">
        <f>IF((COUNTIF(B17:B17,"True"))&gt;0,(COUNTIF(B17:B17,"True"))*$B$8,0)</f>
        <v>0</v>
      </c>
      <c r="C18" s="95">
        <f>IF((COUNTIF(C17:C17,"True"))&gt;0,(COUNTIF(C17:C17,"True"))*$C$8,0)</f>
        <v>0</v>
      </c>
      <c r="D18" s="95">
        <f>IF((COUNTIF(D17:D17,"True"))&gt;0,(COUNTIF(D17:D17,"True"))*$D$8,0)</f>
        <v>0</v>
      </c>
      <c r="E18" s="95">
        <f>IF((COUNTIF(E17:E17,"True"))&gt;0,(COUNTIF(E17:E17,"True"))*$E$8,0)</f>
        <v>0</v>
      </c>
      <c r="F18" s="95">
        <f>IF((COUNTIF(F17:F17,"True"))&gt;0,(COUNTIF(F17:F17,"True"))*$F$8,0)</f>
        <v>0</v>
      </c>
      <c r="G18" s="95">
        <f>COUNTIF(G17,"True")</f>
        <v>0</v>
      </c>
      <c r="H18" s="96">
        <f>IFERROR(SUM(B18:F18)/(1-G18),0)</f>
        <v>0</v>
      </c>
      <c r="I18" s="87" t="str">
        <f>IF(H18=5,"5",IF(H18=4,"4",IF(H18=3,"3",IF(H18=2,"2",IF(H18=1,"1",IF(H18&lt;=0,"0"))))))</f>
        <v>0</v>
      </c>
      <c r="J18" s="21" t="str">
        <f>IF(H18&gt;=5,"Excellent",IF(H18&gt;=4,"Very Good",IF(H18&gt;=3,"Good",IF(H18&gt;=2,"Marginal",IF(H18&gt;=1,"Unsatisfactory",IF(H18&lt;=0,"Not Applicable"))))))</f>
        <v>Not Applicable</v>
      </c>
      <c r="K18" s="88">
        <f>I18/5*L18*100</f>
        <v>0</v>
      </c>
      <c r="L18" s="80">
        <f>IF(H18&lt;=0,0,IF(133&gt;=1,C139))</f>
        <v>0</v>
      </c>
      <c r="M18" s="89"/>
      <c r="N18" s="89"/>
      <c r="O18" s="89"/>
      <c r="P18" s="81" t="str">
        <f>IF(COUNTIF(F17:G17,"true")+COUNTIF(B17,"true")&gt;0,"comment","")</f>
        <v/>
      </c>
    </row>
    <row r="19" spans="1:16" ht="15.75" thickBot="1" x14ac:dyDescent="0.3">
      <c r="A19" s="97"/>
      <c r="B19" s="92" t="b">
        <v>0</v>
      </c>
      <c r="C19" s="92" t="b">
        <v>0</v>
      </c>
      <c r="D19" s="92" t="b">
        <v>0</v>
      </c>
      <c r="E19" s="92" t="b">
        <v>0</v>
      </c>
      <c r="F19" s="92" t="b">
        <v>0</v>
      </c>
      <c r="G19" s="92" t="b">
        <v>0</v>
      </c>
      <c r="L19" s="80"/>
      <c r="P19" s="81" t="str">
        <f>IF((COUNTIF(B19:G19,"true"))&gt;1,"Check Error",IF(COUNTIF(B19:G19,"false")&gt;=6,"Check Error",""))</f>
        <v>Check Error</v>
      </c>
    </row>
    <row r="20" spans="1:16" ht="15.75" thickBot="1" x14ac:dyDescent="0.3">
      <c r="A20" s="93"/>
      <c r="B20" s="94">
        <f>IF((COUNTIF(B19:B19,"True"))&gt;0,(COUNTIF(B19:B19,"True"))*$B$8,0)</f>
        <v>0</v>
      </c>
      <c r="C20" s="95">
        <f>IF((COUNTIF(C19:C19,"True"))&gt;0,(COUNTIF(C19:C19,"True"))*$C$8,0)</f>
        <v>0</v>
      </c>
      <c r="D20" s="95">
        <f>IF((COUNTIF(D19:D19,"True"))&gt;0,(COUNTIF(D19:D19,"True"))*$D$8,0)</f>
        <v>0</v>
      </c>
      <c r="E20" s="95">
        <f>IF((COUNTIF(E19:E19,"True"))&gt;0,(COUNTIF(E19:E19,"True"))*$E$8,0)</f>
        <v>0</v>
      </c>
      <c r="F20" s="95">
        <f>IF((COUNTIF(F19:F19,"True"))&gt;0,(COUNTIF(F19:F19,"True"))*$F$8,0)</f>
        <v>0</v>
      </c>
      <c r="G20" s="95">
        <f>COUNTIF(G19,"True")</f>
        <v>0</v>
      </c>
      <c r="H20" s="96">
        <f>IFERROR(SUM(B20:F20)/(1-G20),0)</f>
        <v>0</v>
      </c>
      <c r="I20" s="87" t="str">
        <f>IF(H20=5,"5",IF(H20=4,"4",IF(H20=3,"3",IF(H20=2,"2",IF(H20=1,"1",IF(H20&lt;=0,"0"))))))</f>
        <v>0</v>
      </c>
      <c r="J20" s="21" t="str">
        <f>IF(H20&gt;=5,"Excellent",IF(H20&gt;=4,"Very Good",IF(H20&gt;=3,"Good",IF(H20&gt;=2,"Marginal",IF(H20&gt;=1,"Unsatisfactory",IF(H20&lt;=0,"Not Applicable"))))))</f>
        <v>Not Applicable</v>
      </c>
      <c r="K20" s="88">
        <f>I20/5*L20*100</f>
        <v>0</v>
      </c>
      <c r="L20" s="80">
        <f>IF(H20&lt;=0,0,IF(133&gt;=1,C140))</f>
        <v>0</v>
      </c>
      <c r="M20" s="89"/>
      <c r="N20" s="89"/>
      <c r="O20" s="89"/>
      <c r="P20" s="81" t="str">
        <f>IF(COUNTIF(F19:G19,"true")+COUNTIF(B19,"true")&gt;0,"comment","")</f>
        <v/>
      </c>
    </row>
    <row r="21" spans="1:16" x14ac:dyDescent="0.25">
      <c r="A21" s="98" t="s">
        <v>70</v>
      </c>
      <c r="H21" s="12">
        <f>COUNTIF(H9:H20,0)</f>
        <v>6</v>
      </c>
      <c r="I21" s="87">
        <f>IFERROR((I10+I12+I14+I16+I18+I20)/(6-H21),0)</f>
        <v>0</v>
      </c>
      <c r="J21" s="21" t="str">
        <f>IF(I21=0,"Not Applicable",IF(I21&lt;weightings!$E$3,"Unsatisfactory",IF('BMW - Workings'!I21&lt;weightings!$D$3,"Marginal",IF('BMW - Workings'!I21&lt;weightings!$C$3,"Good",IF('BMW - Workings'!I21&lt;weightings!$B$3,"Very Good","Excellent")))))</f>
        <v>Not Applicable</v>
      </c>
      <c r="K21" s="88"/>
      <c r="L21" s="80"/>
      <c r="M21" s="80">
        <f>SUM(K10:K20)/100</f>
        <v>0</v>
      </c>
      <c r="N21" s="80">
        <f>SUM(L10:L20)</f>
        <v>0</v>
      </c>
      <c r="O21" s="80" t="e">
        <f>+M21/$N$125</f>
        <v>#DIV/0!</v>
      </c>
      <c r="P21" s="81" t="str">
        <f>IF(COUNTIF(P9:P20,"comment")&gt;=1,"You must provide a comment to explain this rating","Comments")</f>
        <v>Comments</v>
      </c>
    </row>
    <row r="22" spans="1:16" x14ac:dyDescent="0.25">
      <c r="A22" s="99" t="s">
        <v>34</v>
      </c>
      <c r="B22" s="100"/>
      <c r="C22" s="100"/>
      <c r="D22" s="100"/>
      <c r="E22" s="100"/>
      <c r="F22" s="100"/>
      <c r="G22" s="100"/>
      <c r="H22" s="100">
        <f>H21+H6</f>
        <v>7</v>
      </c>
      <c r="I22" s="101">
        <f>IFERROR((I5+I10+I12+I14+I16+I18+I20)/(7-H22),0)</f>
        <v>0</v>
      </c>
      <c r="J22" s="21" t="str">
        <f>IF(I22=0,"Not Applicable",IF(I22&lt;weightings!$E$3,"Unsatisfactory",IF('BMW - Workings'!I22&lt;weightings!$D$3,"Marginal",IF('BMW - Workings'!I22&lt;weightings!$C$3,"Good",IF('BMW - Workings'!I22&lt;weightings!$B$3,"Very Good","Excellent")))))</f>
        <v>Not Applicable</v>
      </c>
      <c r="K22" s="102"/>
      <c r="L22" s="80"/>
      <c r="M22" s="89">
        <f>+M21+M5</f>
        <v>0</v>
      </c>
      <c r="N22" s="80">
        <f>+(N21+N5)</f>
        <v>0</v>
      </c>
      <c r="O22" s="103" t="e">
        <f>+O21+O5</f>
        <v>#DIV/0!</v>
      </c>
      <c r="P22" s="81"/>
    </row>
    <row r="23" spans="1:16" x14ac:dyDescent="0.25">
      <c r="A23" s="77" t="s">
        <v>109</v>
      </c>
      <c r="B23" s="78"/>
      <c r="C23" s="78"/>
      <c r="D23" s="78"/>
      <c r="E23" s="78"/>
      <c r="F23" s="78"/>
      <c r="G23" s="78"/>
      <c r="H23" s="78"/>
      <c r="I23" s="79"/>
      <c r="J23" s="79"/>
      <c r="K23" s="78"/>
      <c r="L23" s="80"/>
      <c r="P23" s="81"/>
    </row>
    <row r="24" spans="1:16" ht="15.75" thickBot="1" x14ac:dyDescent="0.3">
      <c r="A24" s="82" t="s">
        <v>54</v>
      </c>
      <c r="B24" s="92" t="b">
        <v>0</v>
      </c>
      <c r="C24" s="92" t="b">
        <v>0</v>
      </c>
      <c r="D24" s="92" t="b">
        <v>0</v>
      </c>
      <c r="E24" s="92" t="b">
        <v>0</v>
      </c>
      <c r="F24" s="92" t="b">
        <v>0</v>
      </c>
      <c r="G24" s="92" t="b">
        <v>0</v>
      </c>
      <c r="L24" s="80"/>
      <c r="M24" s="89"/>
      <c r="N24" s="89"/>
      <c r="O24" s="89"/>
      <c r="P24" s="81" t="str">
        <f>IF((COUNTIF(B24:G24,"true"))&gt;1,"Check Error",IF(COUNTIF(B24:G24,"false")&gt;=6,"Check Error",""))</f>
        <v>Check Error</v>
      </c>
    </row>
    <row r="25" spans="1:16" ht="15.75" thickBot="1" x14ac:dyDescent="0.3">
      <c r="A25" s="93"/>
      <c r="B25" s="94">
        <f>IF((COUNTIF(B24:B24,"True"))&gt;0,(COUNTIF(B24:B24,"True"))*$B$8,0)</f>
        <v>0</v>
      </c>
      <c r="C25" s="95">
        <f>IF((COUNTIF(C24:C24,"True"))&gt;0,(COUNTIF(C24:C24,"True"))*$C$8,0)</f>
        <v>0</v>
      </c>
      <c r="D25" s="95">
        <f>IF((COUNTIF(D24:D24,"True"))&gt;0,(COUNTIF(D24:D24,"True"))*$D$8,0)</f>
        <v>0</v>
      </c>
      <c r="E25" s="95">
        <f>IF((COUNTIF(E24:E24,"True"))&gt;0,(COUNTIF(E24:E24,"True"))*$E$8,0)</f>
        <v>0</v>
      </c>
      <c r="F25" s="95">
        <f>IF((COUNTIF(F24:F24,"True"))&gt;0,(COUNTIF(F24:F24,"True"))*$F$8,0)</f>
        <v>0</v>
      </c>
      <c r="G25" s="95">
        <f>COUNTIF(G24,"True")</f>
        <v>0</v>
      </c>
      <c r="H25" s="96">
        <f>IFERROR(SUM(B25:F25)/(1-G25),0)</f>
        <v>0</v>
      </c>
      <c r="I25" s="87" t="str">
        <f>IF(H25=5,"5",IF(H25=4,"4",IF(H25=3,"3",IF(H25=2,"2",IF(H25=1,"1",IF(H25&lt;=0,"0"))))))</f>
        <v>0</v>
      </c>
      <c r="J25" s="21" t="str">
        <f>IF(H25&gt;=5,"Excellent",IF(H25&gt;=4,"Very Good",IF(H25&gt;=3,"Good",IF(H25&gt;=2,"Marginal",IF(H25&gt;=1,"Unsatisfactory",IF(H25&lt;=0,"Not Applicable"))))))</f>
        <v>Not Applicable</v>
      </c>
      <c r="K25" s="88">
        <f>I25/5*L25*100</f>
        <v>0</v>
      </c>
      <c r="L25" s="80">
        <f>IF(H25&lt;=0,0,IF(133&gt;=1,C144))</f>
        <v>0</v>
      </c>
      <c r="M25" s="89"/>
      <c r="N25" s="89"/>
      <c r="O25" s="89"/>
      <c r="P25" s="81" t="str">
        <f>IF(COUNTIF(F24:G24,"true")+COUNTIF(B24,"true")&gt;0,"comment","")</f>
        <v/>
      </c>
    </row>
    <row r="26" spans="1:16" ht="15.75" thickBot="1" x14ac:dyDescent="0.3">
      <c r="A26" s="97"/>
      <c r="B26" s="92" t="b">
        <v>0</v>
      </c>
      <c r="C26" s="92" t="b">
        <v>0</v>
      </c>
      <c r="D26" s="92" t="b">
        <v>0</v>
      </c>
      <c r="E26" s="92" t="b">
        <v>0</v>
      </c>
      <c r="F26" s="92" t="b">
        <v>0</v>
      </c>
      <c r="G26" s="92" t="b">
        <v>0</v>
      </c>
      <c r="L26" s="80"/>
      <c r="M26" s="89"/>
      <c r="N26" s="89"/>
      <c r="O26" s="89"/>
      <c r="P26" s="81" t="str">
        <f>IF((COUNTIF(B26:G26,"true"))&gt;1,"Check Error",IF(COUNTIF(B26:G26,"false")&gt;=6,"Check Error",""))</f>
        <v>Check Error</v>
      </c>
    </row>
    <row r="27" spans="1:16" ht="15.75" thickBot="1" x14ac:dyDescent="0.3">
      <c r="A27" s="93"/>
      <c r="B27" s="94">
        <f>IF((COUNTIF(B26:B26,"True"))&gt;0,(COUNTIF(B26:B26,"True"))*$B$8,0)</f>
        <v>0</v>
      </c>
      <c r="C27" s="95">
        <f>IF((COUNTIF(C26:C26,"True"))&gt;0,(COUNTIF(C26:C26,"True"))*$C$8,0)</f>
        <v>0</v>
      </c>
      <c r="D27" s="95">
        <f>IF((COUNTIF(D26:D26,"True"))&gt;0,(COUNTIF(D26:D26,"True"))*$D$8,0)</f>
        <v>0</v>
      </c>
      <c r="E27" s="95">
        <f>IF((COUNTIF(E26:E26,"True"))&gt;0,(COUNTIF(E26:E26,"True"))*$E$8,0)</f>
        <v>0</v>
      </c>
      <c r="F27" s="95">
        <f>IF((COUNTIF(F26:F26,"True"))&gt;0,(COUNTIF(F26:F26,"True"))*$F$8,0)</f>
        <v>0</v>
      </c>
      <c r="G27" s="95">
        <f>COUNTIF(G26,"True")</f>
        <v>0</v>
      </c>
      <c r="H27" s="96">
        <f>IFERROR(SUM(B27:F27)/(1-G27),0)</f>
        <v>0</v>
      </c>
      <c r="I27" s="87" t="str">
        <f>IF(H27=5,"5",IF(H27=4,"4",IF(H27=3,"3",IF(H27=2,"2",IF(H27=1,"1",IF(H27&lt;=0,"0"))))))</f>
        <v>0</v>
      </c>
      <c r="J27" s="21" t="str">
        <f>IF(H27&gt;=5,"Excellent",IF(H27&gt;=4,"Very Good",IF(H27&gt;=3,"Good",IF(H27&gt;=2,"Marginal",IF(H27&gt;=1,"Unsatisfactory",IF(H27&lt;=0,"Not Applicable"))))))</f>
        <v>Not Applicable</v>
      </c>
      <c r="K27" s="88">
        <f>I27/5*L27*100</f>
        <v>0</v>
      </c>
      <c r="L27" s="80">
        <f>IF(H27&lt;=0,0,IF(133&gt;=1,C145))</f>
        <v>0</v>
      </c>
      <c r="M27" s="89"/>
      <c r="N27" s="89"/>
      <c r="O27" s="89"/>
      <c r="P27" s="81" t="str">
        <f>IF(COUNTIF(F26:G26,"true")+COUNTIF(B26,"true")&gt;0,"comment","")</f>
        <v/>
      </c>
    </row>
    <row r="28" spans="1:16" ht="15.75" thickBot="1" x14ac:dyDescent="0.3">
      <c r="A28" s="97"/>
      <c r="B28" s="92" t="b">
        <v>0</v>
      </c>
      <c r="C28" s="92" t="b">
        <v>0</v>
      </c>
      <c r="D28" s="92" t="b">
        <v>0</v>
      </c>
      <c r="E28" s="92" t="b">
        <v>0</v>
      </c>
      <c r="F28" s="92" t="b">
        <v>0</v>
      </c>
      <c r="G28" s="92" t="b">
        <v>0</v>
      </c>
      <c r="L28" s="80"/>
      <c r="M28" s="89"/>
      <c r="N28" s="89"/>
      <c r="O28" s="89"/>
      <c r="P28" s="81" t="str">
        <f>IF((COUNTIF(B28:G28,"true"))&gt;1,"Check Error",IF(COUNTIF(B28:G28,"false")&gt;=6,"Check Error",""))</f>
        <v>Check Error</v>
      </c>
    </row>
    <row r="29" spans="1:16" ht="15.75" thickBot="1" x14ac:dyDescent="0.3">
      <c r="A29" s="93"/>
      <c r="B29" s="94">
        <f>IF((COUNTIF(B28:B28,"True"))&gt;0,(COUNTIF(B28:B28,"True"))*$B$8,0)</f>
        <v>0</v>
      </c>
      <c r="C29" s="95">
        <f>IF((COUNTIF(C28:C28,"True"))&gt;0,(COUNTIF(C28:C28,"True"))*$C$8,0)</f>
        <v>0</v>
      </c>
      <c r="D29" s="95">
        <f>IF((COUNTIF(D28:D28,"True"))&gt;0,(COUNTIF(D28:D28,"True"))*$D$8,0)</f>
        <v>0</v>
      </c>
      <c r="E29" s="95">
        <f>IF((COUNTIF(E28:E28,"True"))&gt;0,(COUNTIF(E28:E28,"True"))*$E$8,0)</f>
        <v>0</v>
      </c>
      <c r="F29" s="95">
        <f>IF((COUNTIF(F28:F28,"True"))&gt;0,(COUNTIF(F28:F28,"True"))*$F$8,0)</f>
        <v>0</v>
      </c>
      <c r="G29" s="95">
        <f>COUNTIF(G28,"True")</f>
        <v>0</v>
      </c>
      <c r="H29" s="96">
        <f>IFERROR(SUM(B29:F29)/(1-G29),0)</f>
        <v>0</v>
      </c>
      <c r="I29" s="87" t="str">
        <f>IF(H29=5,"5",IF(H29=4,"4",IF(H29=3,"3",IF(H29=2,"2",IF(H29=1,"1",IF(H29&lt;=0,"0"))))))</f>
        <v>0</v>
      </c>
      <c r="J29" s="21" t="str">
        <f>IF(H29&gt;=5,"Excellent",IF(H29&gt;=4,"Very Good",IF(H29&gt;=3,"Good",IF(H29&gt;=2,"Marginal",IF(H29&gt;=1,"Unsatisfactory",IF(H29&lt;=0,"Not Applicable"))))))</f>
        <v>Not Applicable</v>
      </c>
      <c r="K29" s="88">
        <f>I29/5*L29*100</f>
        <v>0</v>
      </c>
      <c r="L29" s="80">
        <f>IF(H29&lt;=0,0,IF(133&gt;=1,C146))</f>
        <v>0</v>
      </c>
      <c r="M29" s="89"/>
      <c r="N29" s="89"/>
      <c r="O29" s="89"/>
      <c r="P29" s="81" t="str">
        <f>IF(COUNTIF(F28:G28,"true")+COUNTIF(B28,"true")&gt;0,"comment","")</f>
        <v/>
      </c>
    </row>
    <row r="30" spans="1:16" ht="15.75" thickBot="1" x14ac:dyDescent="0.3">
      <c r="A30" s="97"/>
      <c r="B30" s="92" t="b">
        <v>0</v>
      </c>
      <c r="C30" s="92" t="b">
        <v>0</v>
      </c>
      <c r="D30" s="92" t="b">
        <v>0</v>
      </c>
      <c r="E30" s="92" t="b">
        <v>0</v>
      </c>
      <c r="F30" s="92" t="b">
        <v>0</v>
      </c>
      <c r="G30" s="92" t="b">
        <v>0</v>
      </c>
      <c r="L30" s="80"/>
      <c r="M30" s="89"/>
      <c r="N30" s="89"/>
      <c r="O30" s="89"/>
      <c r="P30" s="81" t="str">
        <f>IF((COUNTIF(B30:G30,"true"))&gt;1,"Check Error",IF(COUNTIF(B30:G30,"false")&gt;=6,"Check Error",""))</f>
        <v>Check Error</v>
      </c>
    </row>
    <row r="31" spans="1:16" ht="15.75" thickBot="1" x14ac:dyDescent="0.3">
      <c r="A31" s="93"/>
      <c r="B31" s="94">
        <f>IF((COUNTIF(B30:B30,"True"))&gt;0,(COUNTIF(B30:B30,"True"))*$B$8,0)</f>
        <v>0</v>
      </c>
      <c r="C31" s="95">
        <f>IF((COUNTIF(C30:C30,"True"))&gt;0,(COUNTIF(C30:C30,"True"))*$C$8,0)</f>
        <v>0</v>
      </c>
      <c r="D31" s="95">
        <f>IF((COUNTIF(D30:D30,"True"))&gt;0,(COUNTIF(D30:D30,"True"))*$D$8,0)</f>
        <v>0</v>
      </c>
      <c r="E31" s="95">
        <f>IF((COUNTIF(E30:E30,"True"))&gt;0,(COUNTIF(E30:E30,"True"))*$E$8,0)</f>
        <v>0</v>
      </c>
      <c r="F31" s="95">
        <f>IF((COUNTIF(F30:F30,"True"))&gt;0,(COUNTIF(F30:F30,"True"))*$F$8,0)</f>
        <v>0</v>
      </c>
      <c r="G31" s="95">
        <f>COUNTIF(G30,"True")</f>
        <v>0</v>
      </c>
      <c r="H31" s="96">
        <f>IFERROR(SUM(B31:F31)/(1-G31),0)</f>
        <v>0</v>
      </c>
      <c r="I31" s="87" t="str">
        <f>IF(H31=5,"5",IF(H31=4,"4",IF(H31=3,"3",IF(H31=2,"2",IF(H31=1,"1",IF(H31&lt;=0,"0"))))))</f>
        <v>0</v>
      </c>
      <c r="J31" s="21" t="str">
        <f>IF(H31&gt;=5,"Excellent",IF(H31&gt;=4,"Very Good",IF(H31&gt;=3,"Good",IF(H31&gt;=2,"Marginal",IF(H31&gt;=1,"Unsatisfactory",IF(H31&lt;=0,"Not Applicable"))))))</f>
        <v>Not Applicable</v>
      </c>
      <c r="K31" s="88">
        <f>I31/5*L31*100</f>
        <v>0</v>
      </c>
      <c r="L31" s="80">
        <f>IF(H31&lt;=0,0,IF(133&gt;=1,C147))</f>
        <v>0</v>
      </c>
      <c r="M31" s="89"/>
      <c r="N31" s="89"/>
      <c r="O31" s="89"/>
      <c r="P31" s="81" t="str">
        <f>IF(COUNTIF(F30:G30,"true")+COUNTIF(B30,"true")&gt;0,"comment","")</f>
        <v/>
      </c>
    </row>
    <row r="32" spans="1:16" ht="15.75" thickBot="1" x14ac:dyDescent="0.3">
      <c r="A32" s="97"/>
      <c r="B32" s="92" t="b">
        <v>0</v>
      </c>
      <c r="C32" s="92" t="b">
        <v>0</v>
      </c>
      <c r="D32" s="92" t="b">
        <v>0</v>
      </c>
      <c r="E32" s="92" t="b">
        <v>0</v>
      </c>
      <c r="F32" s="92" t="b">
        <v>0</v>
      </c>
      <c r="G32" s="92" t="b">
        <v>0</v>
      </c>
      <c r="L32" s="80"/>
      <c r="M32" s="89"/>
      <c r="N32" s="89"/>
      <c r="O32" s="89"/>
      <c r="P32" s="81" t="str">
        <f>IF((COUNTIF(B32:G32,"true"))&gt;1,"Check Error",IF(COUNTIF(B32:G32,"false")&gt;=6,"Check Error",""))</f>
        <v>Check Error</v>
      </c>
    </row>
    <row r="33" spans="1:16" ht="15.75" thickBot="1" x14ac:dyDescent="0.3">
      <c r="A33" s="93"/>
      <c r="B33" s="94">
        <f>IF((COUNTIF(B32:B32,"True"))&gt;0,(COUNTIF(B32:B32,"True"))*$B$8,0)</f>
        <v>0</v>
      </c>
      <c r="C33" s="95">
        <f>IF((COUNTIF(C32:C32,"True"))&gt;0,(COUNTIF(C32:C32,"True"))*$C$8,0)</f>
        <v>0</v>
      </c>
      <c r="D33" s="95">
        <f>IF((COUNTIF(D32:D32,"True"))&gt;0,(COUNTIF(D32:D32,"True"))*$D$8,0)</f>
        <v>0</v>
      </c>
      <c r="E33" s="95">
        <f>IF((COUNTIF(E32:E32,"True"))&gt;0,(COUNTIF(E32:E32,"True"))*$E$8,0)</f>
        <v>0</v>
      </c>
      <c r="F33" s="95">
        <f>IF((COUNTIF(F32:F32,"True"))&gt;0,(COUNTIF(F32:F32,"True"))*$F$8,0)</f>
        <v>0</v>
      </c>
      <c r="G33" s="95">
        <f>COUNTIF(G32,"True")</f>
        <v>0</v>
      </c>
      <c r="H33" s="96">
        <f>IFERROR(SUM(B33:F33)/(1-G33),0)</f>
        <v>0</v>
      </c>
      <c r="I33" s="87" t="str">
        <f>IF(H33=5,"5",IF(H33=4,"4",IF(H33=3,"3",IF(H33=2,"2",IF(H33=1,"1",IF(H33&lt;=0,"0"))))))</f>
        <v>0</v>
      </c>
      <c r="J33" s="21" t="str">
        <f>IF(H33&gt;=5,"Excellent",IF(H33&gt;=4,"Very Good",IF(H33&gt;=3,"Good",IF(H33&gt;=2,"Marginal",IF(H33&gt;=1,"Unsatisfactory",IF(H33&lt;=0,"Not Applicable"))))))</f>
        <v>Not Applicable</v>
      </c>
      <c r="K33" s="88">
        <f>I33/5*L33*100</f>
        <v>0</v>
      </c>
      <c r="L33" s="80">
        <f>IF(H33&lt;=0,0,IF(133&gt;=1,C148))</f>
        <v>0</v>
      </c>
      <c r="M33" s="89"/>
      <c r="N33" s="89"/>
      <c r="O33" s="89"/>
      <c r="P33" s="81" t="str">
        <f>IF(COUNTIF(F32:G32,"true")+COUNTIF(B32,"true")&gt;0,"comment","")</f>
        <v/>
      </c>
    </row>
    <row r="34" spans="1:16" ht="15.75" thickBot="1" x14ac:dyDescent="0.3">
      <c r="A34" s="97"/>
      <c r="B34" s="92" t="b">
        <v>0</v>
      </c>
      <c r="C34" s="92" t="b">
        <v>0</v>
      </c>
      <c r="D34" s="92" t="b">
        <v>0</v>
      </c>
      <c r="E34" s="92" t="b">
        <v>0</v>
      </c>
      <c r="F34" s="92" t="b">
        <v>0</v>
      </c>
      <c r="G34" s="92" t="b">
        <v>0</v>
      </c>
      <c r="L34" s="80"/>
      <c r="M34" s="89"/>
      <c r="N34" s="89"/>
      <c r="O34" s="89"/>
      <c r="P34" s="81" t="str">
        <f>IF((COUNTIF(B34:G34,"true"))&gt;1,"Check Error",IF(COUNTIF(B34:G34,"false")&gt;=6,"Check Error",""))</f>
        <v>Check Error</v>
      </c>
    </row>
    <row r="35" spans="1:16" ht="15.75" thickBot="1" x14ac:dyDescent="0.3">
      <c r="A35" s="93"/>
      <c r="B35" s="94">
        <f>IF((COUNTIF(B34:B34,"True"))&gt;0,(COUNTIF(B34:B34,"True"))*$B$8,0)</f>
        <v>0</v>
      </c>
      <c r="C35" s="95">
        <f>IF((COUNTIF(C34:C34,"True"))&gt;0,(COUNTIF(C34:C34,"True"))*$C$8,0)</f>
        <v>0</v>
      </c>
      <c r="D35" s="95">
        <f>IF((COUNTIF(D34:D34,"True"))&gt;0,(COUNTIF(D34:D34,"True"))*$D$8,0)</f>
        <v>0</v>
      </c>
      <c r="E35" s="95">
        <f>IF((COUNTIF(E34:E34,"True"))&gt;0,(COUNTIF(E34:E34,"True"))*$E$8,0)</f>
        <v>0</v>
      </c>
      <c r="F35" s="95">
        <f>IF((COUNTIF(F34:F34,"True"))&gt;0,(COUNTIF(F34:F34,"True"))*$F$8,0)</f>
        <v>0</v>
      </c>
      <c r="G35" s="95">
        <f>COUNTIF(G34,"True")</f>
        <v>0</v>
      </c>
      <c r="H35" s="96">
        <f>IFERROR(SUM(B35:F35)/(1-G35),0)</f>
        <v>0</v>
      </c>
      <c r="I35" s="87" t="str">
        <f>IF(H35=5,"5",IF(H35=4,"4",IF(H35=3,"3",IF(H35=2,"2",IF(H35=1,"1",IF(H35&lt;=0,"0"))))))</f>
        <v>0</v>
      </c>
      <c r="J35" s="21" t="str">
        <f>IF(H35&gt;=5,"Excellent",IF(H35&gt;=4,"Very Good",IF(H35&gt;=3,"Good",IF(H35&gt;=2,"Marginal",IF(H35&gt;=1,"Unsatisfactory",IF(H35&lt;=0,"Not Applicable"))))))</f>
        <v>Not Applicable</v>
      </c>
      <c r="K35" s="88">
        <f>I35/5*L35*100</f>
        <v>0</v>
      </c>
      <c r="L35" s="80">
        <f>IF(H35&lt;=0,0,IF(133&gt;=1,C149))</f>
        <v>0</v>
      </c>
      <c r="M35" s="89"/>
      <c r="N35" s="89"/>
      <c r="O35" s="89"/>
      <c r="P35" s="81" t="str">
        <f>IF(COUNTIF(F34:G34,"true")+COUNTIF(B34,"true")&gt;0,"comment","")</f>
        <v/>
      </c>
    </row>
    <row r="36" spans="1:16" ht="15.75" thickBot="1" x14ac:dyDescent="0.3">
      <c r="A36" s="97"/>
      <c r="B36" s="92" t="b">
        <v>0</v>
      </c>
      <c r="C36" s="92" t="b">
        <v>0</v>
      </c>
      <c r="D36" s="92" t="b">
        <v>0</v>
      </c>
      <c r="E36" s="92" t="b">
        <v>0</v>
      </c>
      <c r="F36" s="92" t="b">
        <v>0</v>
      </c>
      <c r="G36" s="92" t="b">
        <v>0</v>
      </c>
      <c r="L36" s="80"/>
      <c r="M36" s="89"/>
      <c r="N36" s="89"/>
      <c r="O36" s="89"/>
      <c r="P36" s="81" t="str">
        <f>IF((COUNTIF(B36:G36,"true"))&gt;1,"Check Error",IF(COUNTIF(B36:G36,"false")&gt;=6,"Check Error",""))</f>
        <v>Check Error</v>
      </c>
    </row>
    <row r="37" spans="1:16" ht="15.75" thickBot="1" x14ac:dyDescent="0.3">
      <c r="A37" s="93"/>
      <c r="B37" s="94">
        <f>IF((COUNTIF(B36:B36,"True"))&gt;0,(COUNTIF(B36:B36,"True"))*$B$8,0)</f>
        <v>0</v>
      </c>
      <c r="C37" s="95">
        <f>IF((COUNTIF(C36:C36,"True"))&gt;0,(COUNTIF(C36:C36,"True"))*$C$8,0)</f>
        <v>0</v>
      </c>
      <c r="D37" s="95">
        <f>IF((COUNTIF(D36:D36,"True"))&gt;0,(COUNTIF(D36:D36,"True"))*$D$8,0)</f>
        <v>0</v>
      </c>
      <c r="E37" s="95">
        <f>IF((COUNTIF(E36:E36,"True"))&gt;0,(COUNTIF(E36:E36,"True"))*$E$8,0)</f>
        <v>0</v>
      </c>
      <c r="F37" s="95">
        <f>IF((COUNTIF(F36:F36,"True"))&gt;0,(COUNTIF(F36:F36,"True"))*$F$8,0)</f>
        <v>0</v>
      </c>
      <c r="G37" s="95">
        <f>COUNTIF(G36,"True")</f>
        <v>0</v>
      </c>
      <c r="H37" s="96">
        <f>IFERROR(SUM(B37:F37)/(1-G37),0)</f>
        <v>0</v>
      </c>
      <c r="I37" s="87" t="str">
        <f>IF(H37=5,"5",IF(H37=4,"4",IF(H37=3,"3",IF(H37=2,"2",IF(H37=1,"1",IF(H37&lt;=0,"0"))))))</f>
        <v>0</v>
      </c>
      <c r="J37" s="21" t="str">
        <f>IF(H37&gt;=5,"Excellent",IF(H37&gt;=4,"Very Good",IF(H37&gt;=3,"Good",IF(H37&gt;=2,"Marginal",IF(H37&gt;=1,"Unsatisfactory",IF(H37&lt;=0,"Not Applicable"))))))</f>
        <v>Not Applicable</v>
      </c>
      <c r="K37" s="88">
        <f>I37/5*L37*100</f>
        <v>0</v>
      </c>
      <c r="L37" s="80">
        <f>IF(H37&lt;=0,0,IF(133&gt;=1,C150))</f>
        <v>0</v>
      </c>
      <c r="M37" s="89"/>
      <c r="N37" s="89"/>
      <c r="O37" s="89"/>
      <c r="P37" s="81" t="str">
        <f>IF(COUNTIF(F36:G36,"true")+COUNTIF(B36,"true")&gt;0,"comment","")</f>
        <v/>
      </c>
    </row>
    <row r="38" spans="1:16" ht="15.75" thickBot="1" x14ac:dyDescent="0.3">
      <c r="A38" s="97"/>
      <c r="B38" s="92" t="b">
        <v>0</v>
      </c>
      <c r="C38" s="92" t="b">
        <v>0</v>
      </c>
      <c r="D38" s="92" t="b">
        <v>0</v>
      </c>
      <c r="E38" s="92" t="b">
        <v>0</v>
      </c>
      <c r="F38" s="92" t="b">
        <v>0</v>
      </c>
      <c r="G38" s="92" t="b">
        <v>0</v>
      </c>
      <c r="L38" s="80"/>
      <c r="M38" s="89"/>
      <c r="N38" s="89"/>
      <c r="O38" s="89"/>
      <c r="P38" s="81" t="str">
        <f>IF((COUNTIF(B38:G38,"true"))&gt;1,"Check Error",IF(COUNTIF(B38:G38,"false")&gt;=6,"Check Error",""))</f>
        <v>Check Error</v>
      </c>
    </row>
    <row r="39" spans="1:16" ht="15.75" thickBot="1" x14ac:dyDescent="0.3">
      <c r="A39" s="93"/>
      <c r="B39" s="94">
        <f>IF((COUNTIF(B38:B38,"True"))&gt;0,(COUNTIF(B38:B38,"True"))*$B$8,0)</f>
        <v>0</v>
      </c>
      <c r="C39" s="95">
        <f>IF((COUNTIF(C38:C38,"True"))&gt;0,(COUNTIF(C38:C38,"True"))*$C$8,0)</f>
        <v>0</v>
      </c>
      <c r="D39" s="95">
        <f>IF((COUNTIF(D38:D38,"True"))&gt;0,(COUNTIF(D38:D38,"True"))*$D$8,0)</f>
        <v>0</v>
      </c>
      <c r="E39" s="95">
        <f>IF((COUNTIF(E38:E38,"True"))&gt;0,(COUNTIF(E38:E38,"True"))*$E$8,0)</f>
        <v>0</v>
      </c>
      <c r="F39" s="95">
        <f>IF((COUNTIF(F38:F38,"True"))&gt;0,(COUNTIF(F38:F38,"True"))*$F$8,0)</f>
        <v>0</v>
      </c>
      <c r="G39" s="95">
        <f>COUNTIF(G38,"True")</f>
        <v>0</v>
      </c>
      <c r="H39" s="96">
        <f>IFERROR(SUM(B39:F39)/(1-G39),0)</f>
        <v>0</v>
      </c>
      <c r="I39" s="87" t="str">
        <f>IF(H39=5,"5",IF(H39=4,"4",IF(H39=3,"3",IF(H39=2,"2",IF(H39=1,"1",IF(H39&lt;=0,"0"))))))</f>
        <v>0</v>
      </c>
      <c r="J39" s="21" t="str">
        <f>IF(H39&gt;=5,"Excellent",IF(H39&gt;=4,"Very Good",IF(H39&gt;=3,"Good",IF(H39&gt;=2,"Marginal",IF(H39&gt;=1,"Unsatisfactory",IF(H39&lt;=0,"Not Applicable"))))))</f>
        <v>Not Applicable</v>
      </c>
      <c r="K39" s="88">
        <f>I39/5*L39*100</f>
        <v>0</v>
      </c>
      <c r="L39" s="80">
        <f>IF(H39&lt;=0,0,IF(133&gt;=1,C151))</f>
        <v>0</v>
      </c>
      <c r="M39" s="89"/>
      <c r="N39" s="89"/>
      <c r="O39" s="89"/>
      <c r="P39" s="81" t="str">
        <f>IF(COUNTIF(F38:G38,"true")+COUNTIF(B38,"true")&gt;0,"comment","")</f>
        <v/>
      </c>
    </row>
    <row r="40" spans="1:16" ht="15.75" thickBot="1" x14ac:dyDescent="0.3">
      <c r="A40" s="97"/>
      <c r="B40" s="92" t="b">
        <v>0</v>
      </c>
      <c r="C40" s="92" t="b">
        <v>0</v>
      </c>
      <c r="D40" s="92" t="b">
        <v>0</v>
      </c>
      <c r="E40" s="92" t="b">
        <v>0</v>
      </c>
      <c r="F40" s="92" t="b">
        <v>0</v>
      </c>
      <c r="G40" s="92" t="b">
        <v>0</v>
      </c>
      <c r="L40" s="80"/>
      <c r="M40" s="89"/>
      <c r="N40" s="89"/>
      <c r="O40" s="89"/>
      <c r="P40" s="81" t="str">
        <f>IF((COUNTIF(B40:G40,"true"))&gt;1,"Check Error",IF(COUNTIF(B40:G40,"false")&gt;=6,"Check Error",""))</f>
        <v>Check Error</v>
      </c>
    </row>
    <row r="41" spans="1:16" ht="15.75" thickBot="1" x14ac:dyDescent="0.3">
      <c r="A41" s="93"/>
      <c r="B41" s="94">
        <f>IF((COUNTIF(B40:B40,"True"))&gt;0,(COUNTIF(B40:B40,"True"))*$B$8,0)</f>
        <v>0</v>
      </c>
      <c r="C41" s="95">
        <f>IF((COUNTIF(C40:C40,"True"))&gt;0,(COUNTIF(C40:C40,"True"))*$C$8,0)</f>
        <v>0</v>
      </c>
      <c r="D41" s="95">
        <f>IF((COUNTIF(D40:D40,"True"))&gt;0,(COUNTIF(D40:D40,"True"))*$D$8,0)</f>
        <v>0</v>
      </c>
      <c r="E41" s="95">
        <f>IF((COUNTIF(E40:E40,"True"))&gt;0,(COUNTIF(E40:E40,"True"))*$E$8,0)</f>
        <v>0</v>
      </c>
      <c r="F41" s="95">
        <f>IF((COUNTIF(F40:F40,"True"))&gt;0,(COUNTIF(F40:F40,"True"))*$F$8,0)</f>
        <v>0</v>
      </c>
      <c r="G41" s="95">
        <f>COUNTIF(G40,"True")</f>
        <v>0</v>
      </c>
      <c r="H41" s="96">
        <f>IFERROR(SUM(B41:F41)/(1-G41),0)</f>
        <v>0</v>
      </c>
      <c r="I41" s="87" t="str">
        <f>IF(H41=5,"5",IF(H41=4,"4",IF(H41=3,"3",IF(H41=2,"2",IF(H41=1,"1",IF(H41&lt;=0,"0"))))))</f>
        <v>0</v>
      </c>
      <c r="J41" s="21" t="str">
        <f>IF(H41&gt;=5,"Excellent",IF(H41&gt;=4,"Very Good",IF(H41&gt;=3,"Good",IF(H41&gt;=2,"Marginal",IF(H41&gt;=1,"Unsatisfactory",IF(H41&lt;=0,"Not Applicable"))))))</f>
        <v>Not Applicable</v>
      </c>
      <c r="K41" s="88">
        <f>I41/5*L41*100</f>
        <v>0</v>
      </c>
      <c r="L41" s="80">
        <f>IF(H41&lt;=0,0,IF(133&gt;=1,C152))</f>
        <v>0</v>
      </c>
      <c r="M41" s="89"/>
      <c r="N41" s="89"/>
      <c r="O41" s="89"/>
      <c r="P41" s="81" t="str">
        <f>IF(COUNTIF(F40:G40,"true")+COUNTIF(B40,"true")&gt;0,"comment","")</f>
        <v/>
      </c>
    </row>
    <row r="42" spans="1:16" ht="15.75" thickBot="1" x14ac:dyDescent="0.3">
      <c r="A42" s="97"/>
      <c r="B42" s="92" t="b">
        <v>0</v>
      </c>
      <c r="C42" s="92" t="b">
        <v>0</v>
      </c>
      <c r="D42" s="92" t="b">
        <v>0</v>
      </c>
      <c r="E42" s="92" t="b">
        <v>0</v>
      </c>
      <c r="F42" s="92" t="b">
        <v>0</v>
      </c>
      <c r="G42" s="92" t="b">
        <v>0</v>
      </c>
      <c r="L42" s="80"/>
      <c r="M42" s="89"/>
      <c r="N42" s="89"/>
      <c r="O42" s="89"/>
      <c r="P42" s="81" t="str">
        <f>IF((COUNTIF(B42:G42,"true"))&gt;1,"Check Error",IF(COUNTIF(B42:G42,"false")&gt;=6,"Check Error",""))</f>
        <v>Check Error</v>
      </c>
    </row>
    <row r="43" spans="1:16" ht="15.75" thickBot="1" x14ac:dyDescent="0.3">
      <c r="A43" s="93"/>
      <c r="B43" s="94">
        <f>IF((COUNTIF(B42:B42,"True"))&gt;0,(COUNTIF(B42:B42,"True"))*$B$8,0)</f>
        <v>0</v>
      </c>
      <c r="C43" s="95">
        <f>IF((COUNTIF(C42:C42,"True"))&gt;0,(COUNTIF(C42:C42,"True"))*$C$8,0)</f>
        <v>0</v>
      </c>
      <c r="D43" s="95">
        <f>IF((COUNTIF(D42:D42,"True"))&gt;0,(COUNTIF(D42:D42,"True"))*$D$8,0)</f>
        <v>0</v>
      </c>
      <c r="E43" s="95">
        <f>IF((COUNTIF(E42:E42,"True"))&gt;0,(COUNTIF(E42:E42,"True"))*$E$8,0)</f>
        <v>0</v>
      </c>
      <c r="F43" s="95">
        <f>IF((COUNTIF(F42:F42,"True"))&gt;0,(COUNTIF(F42:F42,"True"))*$F$8,0)</f>
        <v>0</v>
      </c>
      <c r="G43" s="95">
        <f>COUNTIF(G42,"True")</f>
        <v>0</v>
      </c>
      <c r="H43" s="96">
        <f>IFERROR(SUM(B43:F43)/(1-G43),0)</f>
        <v>0</v>
      </c>
      <c r="I43" s="87" t="str">
        <f>IF(H43=5,"5",IF(H43=4,"4",IF(H43=3,"3",IF(H43=2,"2",IF(H43=1,"1",IF(H43&lt;=0,"0"))))))</f>
        <v>0</v>
      </c>
      <c r="J43" s="21" t="str">
        <f>IF(H43&gt;=5,"Excellent",IF(H43&gt;=4,"Very Good",IF(H43&gt;=3,"Good",IF(H43&gt;=2,"Marginal",IF(H43&gt;=1,"Unsatisfactory",IF(H43&lt;=0,"Not Applicable"))))))</f>
        <v>Not Applicable</v>
      </c>
      <c r="K43" s="88">
        <f>I43/5*L43*100</f>
        <v>0</v>
      </c>
      <c r="L43" s="80">
        <f>IF(H43&lt;=0,0,IF(133&gt;=1,C153))</f>
        <v>0</v>
      </c>
      <c r="M43" s="89"/>
      <c r="N43" s="89"/>
      <c r="O43" s="89"/>
      <c r="P43" s="81" t="str">
        <f>IF(COUNTIF(F42:G42,"true")+COUNTIF(B42,"true")&gt;0,"comment","")</f>
        <v/>
      </c>
    </row>
    <row r="44" spans="1:16" x14ac:dyDescent="0.25">
      <c r="A44" s="74" t="s">
        <v>71</v>
      </c>
      <c r="H44" s="12">
        <f>COUNTIF(H25:H43,0)</f>
        <v>10</v>
      </c>
      <c r="I44" s="104">
        <f>IFERROR((I25+I27+I29+I31+I33+I35+I37+I39+I41+I43)/(10-H44),0)</f>
        <v>0</v>
      </c>
      <c r="J44" s="21" t="str">
        <f>IF(I44=0,"Not Applicable",IF(I44&lt;weightings!$E$3,"Unsatisfactory",IF('BMW - Workings'!I44&lt;weightings!$D$3,"Marginal",IF('BMW - Workings'!I44&lt;weightings!$C$3,"Good",IF('BMW - Workings'!I44&lt;weightings!$B$3,"Very Good","Excellent")))))</f>
        <v>Not Applicable</v>
      </c>
      <c r="K44" s="88"/>
      <c r="L44" s="80"/>
      <c r="M44" s="80">
        <f>SUM(K25:K43)/100</f>
        <v>0</v>
      </c>
      <c r="N44" s="80">
        <f>SUM(L25:L43)</f>
        <v>0</v>
      </c>
      <c r="O44" s="80" t="e">
        <f>+M44/$N$125</f>
        <v>#DIV/0!</v>
      </c>
      <c r="P44" s="81" t="str">
        <f>IF(COUNTIF(P24:P43,"comment")&gt;=1,"You must provide a comment to explain this rating","Comments")</f>
        <v>Comments</v>
      </c>
    </row>
    <row r="45" spans="1:16" ht="9.4" customHeight="1" x14ac:dyDescent="0.25">
      <c r="I45" s="105"/>
      <c r="K45" s="88"/>
      <c r="L45" s="80"/>
      <c r="M45" s="89"/>
      <c r="N45" s="89"/>
      <c r="O45" s="89"/>
    </row>
    <row r="46" spans="1:16" ht="15.75" thickBot="1" x14ac:dyDescent="0.3">
      <c r="A46" s="82" t="s">
        <v>26</v>
      </c>
      <c r="B46" s="92" t="b">
        <v>0</v>
      </c>
      <c r="C46" s="92" t="b">
        <v>0</v>
      </c>
      <c r="D46" s="92" t="b">
        <v>0</v>
      </c>
      <c r="E46" s="92" t="b">
        <v>0</v>
      </c>
      <c r="F46" s="92" t="b">
        <v>0</v>
      </c>
      <c r="G46" s="92" t="b">
        <v>0</v>
      </c>
      <c r="I46" s="106"/>
      <c r="L46" s="80"/>
      <c r="M46" s="89"/>
      <c r="N46" s="89"/>
      <c r="O46" s="89"/>
      <c r="P46" s="81" t="str">
        <f>IF((COUNTIF(B46:G46,"true"))&gt;1,"Check Error",IF(COUNTIF(B46:G46,"false")&gt;=6,"Check Error",""))</f>
        <v>Check Error</v>
      </c>
    </row>
    <row r="47" spans="1:16" ht="15.75" thickBot="1" x14ac:dyDescent="0.3">
      <c r="B47" s="94">
        <f>IF((COUNTIF(B46:B46,"True"))&gt;0,(COUNTIF(B46:B46,"True"))*$B$8,0)</f>
        <v>0</v>
      </c>
      <c r="C47" s="95">
        <f>IF((COUNTIF(C46:C46,"True"))&gt;0,(COUNTIF(C46:C46,"True"))*$C$8,0)</f>
        <v>0</v>
      </c>
      <c r="D47" s="95">
        <f>IF((COUNTIF(D46:D46,"True"))&gt;0,(COUNTIF(D46:D46,"True"))*$D$8,0)</f>
        <v>0</v>
      </c>
      <c r="E47" s="95">
        <f>IF((COUNTIF(E46:E46,"True"))&gt;0,(COUNTIF(E46:E46,"True"))*$E$8,0)</f>
        <v>0</v>
      </c>
      <c r="F47" s="95">
        <f>IF((COUNTIF(F46:F46,"True"))&gt;0,(COUNTIF(F46:F46,"True"))*$F$8,0)</f>
        <v>0</v>
      </c>
      <c r="G47" s="95">
        <f>COUNTIF(G46,"True")</f>
        <v>0</v>
      </c>
      <c r="H47" s="96">
        <f>IFERROR(SUM(B47:F47)/(1-G47),0)</f>
        <v>0</v>
      </c>
      <c r="I47" s="107" t="str">
        <f>IF(H47=5,"5",IF(H47=4,"4",IF(H47=3,"3",IF(H47=2,"2",IF(H47=1,"1",IF(H47&lt;=0,"0"))))))</f>
        <v>0</v>
      </c>
      <c r="J47" s="21" t="str">
        <f>IF(H47&gt;=5,"Excellent",IF(H47&gt;=4,"Very Good",IF(H47&gt;=3,"Good",IF(H47&gt;=2,"Marginal",IF(H47&gt;=1,"Unsatisfactory",IF(H47&lt;=0,"Not Applicable"))))))</f>
        <v>Not Applicable</v>
      </c>
      <c r="K47" s="88">
        <f>I47/5*L47*100</f>
        <v>0</v>
      </c>
      <c r="L47" s="80">
        <f>IF(H47&lt;=0,0,IF(133&gt;=1,C155))</f>
        <v>0</v>
      </c>
      <c r="M47" s="89"/>
      <c r="N47" s="89"/>
      <c r="O47" s="89"/>
      <c r="P47" s="81" t="str">
        <f>IF(COUNTIF(F46:G46,"true")+COUNTIF(B46,"true")&gt;0,"comment","")</f>
        <v/>
      </c>
    </row>
    <row r="48" spans="1:16" ht="15.75" thickBot="1" x14ac:dyDescent="0.3">
      <c r="A48" s="82"/>
      <c r="B48" s="92" t="b">
        <v>0</v>
      </c>
      <c r="C48" s="92" t="b">
        <v>0</v>
      </c>
      <c r="D48" s="92" t="b">
        <v>0</v>
      </c>
      <c r="E48" s="92" t="b">
        <v>0</v>
      </c>
      <c r="F48" s="92" t="b">
        <v>0</v>
      </c>
      <c r="G48" s="92" t="b">
        <v>0</v>
      </c>
      <c r="I48" s="106"/>
      <c r="L48" s="80"/>
      <c r="M48" s="89"/>
      <c r="N48" s="89"/>
      <c r="O48" s="89"/>
      <c r="P48" s="81" t="str">
        <f>IF((COUNTIF(B48:G48,"true"))&gt;1,"Check Error",IF(COUNTIF(B48:G48,"false")&gt;=6,"Check Error",""))</f>
        <v>Check Error</v>
      </c>
    </row>
    <row r="49" spans="1:16" ht="15.75" thickBot="1" x14ac:dyDescent="0.3">
      <c r="B49" s="94">
        <f>IF((COUNTIF(B48:B48,"True"))&gt;0,(COUNTIF(B48:B48,"True"))*$B$8,0)</f>
        <v>0</v>
      </c>
      <c r="C49" s="95">
        <f>IF((COUNTIF(C48:C48,"True"))&gt;0,(COUNTIF(C48:C48,"True"))*$C$8,0)</f>
        <v>0</v>
      </c>
      <c r="D49" s="95">
        <f>IF((COUNTIF(D48:D48,"True"))&gt;0,(COUNTIF(D48:D48,"True"))*$D$8,0)</f>
        <v>0</v>
      </c>
      <c r="E49" s="95">
        <f>IF((COUNTIF(E48:E48,"True"))&gt;0,(COUNTIF(E48:E48,"True"))*$E$8,0)</f>
        <v>0</v>
      </c>
      <c r="F49" s="95">
        <f>IF((COUNTIF(F48:F48,"True"))&gt;0,(COUNTIF(F48:F48,"True"))*$F$8,0)</f>
        <v>0</v>
      </c>
      <c r="G49" s="95">
        <f>COUNTIF(G48,"True")</f>
        <v>0</v>
      </c>
      <c r="H49" s="96">
        <f>IFERROR(SUM(B49:F49)/(1-G49),0)</f>
        <v>0</v>
      </c>
      <c r="I49" s="107" t="str">
        <f>IF(H49=5,"5",IF(H49=4,"4",IF(H49=3,"3",IF(H49=2,"2",IF(H49=1,"1",IF(H49&lt;=0,"0"))))))</f>
        <v>0</v>
      </c>
      <c r="J49" s="21" t="str">
        <f>IF(H49&gt;=5,"Excellent",IF(H49&gt;=4,"Very Good",IF(H49&gt;=3,"Good",IF(H49&gt;=2,"Marginal",IF(H49&gt;=1,"Unsatisfactory",IF(H49&lt;=0,"Not Applicable"))))))</f>
        <v>Not Applicable</v>
      </c>
      <c r="K49" s="88">
        <f>I49/5*L49*100</f>
        <v>0</v>
      </c>
      <c r="L49" s="80">
        <f>IF(H49&lt;=0,0,IF(133&gt;=1,C156))</f>
        <v>0</v>
      </c>
      <c r="M49" s="89"/>
      <c r="N49" s="89"/>
      <c r="O49" s="89"/>
      <c r="P49" s="81" t="str">
        <f>IF(COUNTIF(F48:G48,"true")+COUNTIF(B48,"true")&gt;0,"comment","")</f>
        <v/>
      </c>
    </row>
    <row r="50" spans="1:16" ht="15.75" thickBot="1" x14ac:dyDescent="0.3">
      <c r="A50" s="82"/>
      <c r="B50" s="92" t="b">
        <v>0</v>
      </c>
      <c r="C50" s="92" t="b">
        <v>0</v>
      </c>
      <c r="D50" s="92" t="b">
        <v>0</v>
      </c>
      <c r="E50" s="92" t="b">
        <v>0</v>
      </c>
      <c r="F50" s="92" t="b">
        <v>0</v>
      </c>
      <c r="G50" s="92" t="b">
        <v>0</v>
      </c>
      <c r="I50" s="106"/>
      <c r="L50" s="80"/>
      <c r="M50" s="89"/>
      <c r="N50" s="89"/>
      <c r="O50" s="89"/>
      <c r="P50" s="81" t="str">
        <f>IF((COUNTIF(B50:G50,"true"))&gt;1,"Check Error",IF(COUNTIF(B50:G50,"false")&gt;=6,"Check Error",""))</f>
        <v>Check Error</v>
      </c>
    </row>
    <row r="51" spans="1:16" ht="15.75" thickBot="1" x14ac:dyDescent="0.3">
      <c r="B51" s="94">
        <f>IF((COUNTIF(B50:B50,"True"))&gt;0,(COUNTIF(B50:B50,"True"))*$B$8,0)</f>
        <v>0</v>
      </c>
      <c r="C51" s="95">
        <f>IF((COUNTIF(C50:C50,"True"))&gt;0,(COUNTIF(C50:C50,"True"))*$C$8,0)</f>
        <v>0</v>
      </c>
      <c r="D51" s="95">
        <f>IF((COUNTIF(D50:D50,"True"))&gt;0,(COUNTIF(D50:D50,"True"))*$D$8,0)</f>
        <v>0</v>
      </c>
      <c r="E51" s="95">
        <f>IF((COUNTIF(E50:E50,"True"))&gt;0,(COUNTIF(E50:E50,"True"))*$E$8,0)</f>
        <v>0</v>
      </c>
      <c r="F51" s="95">
        <f>IF((COUNTIF(F50:F50,"True"))&gt;0,(COUNTIF(F50:F50,"True"))*$F$8,0)</f>
        <v>0</v>
      </c>
      <c r="G51" s="95">
        <f>COUNTIF(G50,"True")</f>
        <v>0</v>
      </c>
      <c r="H51" s="96">
        <f>IFERROR(SUM(B51:F51)/(1-G51),0)</f>
        <v>0</v>
      </c>
      <c r="I51" s="107" t="str">
        <f>IF(H51=5,"5",IF(H51=4,"4",IF(H51=3,"3",IF(H51=2,"2",IF(H51=1,"1",IF(H51&lt;=0,"0"))))))</f>
        <v>0</v>
      </c>
      <c r="J51" s="21" t="str">
        <f>IF(H51&gt;=5,"Excellent",IF(H51&gt;=4,"Very Good",IF(H51&gt;=3,"Good",IF(H51&gt;=2,"Marginal",IF(H51&gt;=1,"Unsatisfactory",IF(H51&lt;=0,"Not Applicable"))))))</f>
        <v>Not Applicable</v>
      </c>
      <c r="K51" s="88">
        <f>I51/5*L51*100</f>
        <v>0</v>
      </c>
      <c r="L51" s="80">
        <f>IF(H51&lt;=0,0,IF(133&gt;=1,C157))</f>
        <v>0</v>
      </c>
      <c r="M51" s="89"/>
      <c r="N51" s="89"/>
      <c r="O51" s="89"/>
      <c r="P51" s="81" t="str">
        <f>IF(COUNTIF(F50:G50,"true")+COUNTIF(B50,"true")&gt;0,"comment","")</f>
        <v/>
      </c>
    </row>
    <row r="52" spans="1:16" ht="15.75" thickBot="1" x14ac:dyDescent="0.3">
      <c r="A52" s="82"/>
      <c r="B52" s="92" t="b">
        <v>0</v>
      </c>
      <c r="C52" s="92" t="b">
        <v>0</v>
      </c>
      <c r="D52" s="92" t="b">
        <v>0</v>
      </c>
      <c r="E52" s="92" t="b">
        <v>0</v>
      </c>
      <c r="F52" s="92" t="b">
        <v>0</v>
      </c>
      <c r="G52" s="92" t="b">
        <v>0</v>
      </c>
      <c r="I52" s="106"/>
      <c r="L52" s="80"/>
      <c r="M52" s="89"/>
      <c r="N52" s="89"/>
      <c r="O52" s="89"/>
      <c r="P52" s="81" t="str">
        <f>IF((COUNTIF(B52:G52,"true"))&gt;1,"Check Error",IF(COUNTIF(B52:G52,"false")&gt;=6,"Check Error",""))</f>
        <v>Check Error</v>
      </c>
    </row>
    <row r="53" spans="1:16" ht="15.75" thickBot="1" x14ac:dyDescent="0.3">
      <c r="B53" s="94">
        <f>IF((COUNTIF(B52:B52,"True"))&gt;0,(COUNTIF(B52:B52,"True"))*$B$8,0)</f>
        <v>0</v>
      </c>
      <c r="C53" s="95">
        <f>IF((COUNTIF(C52:C52,"True"))&gt;0,(COUNTIF(C52:C52,"True"))*$C$8,0)</f>
        <v>0</v>
      </c>
      <c r="D53" s="95">
        <f>IF((COUNTIF(D52:D52,"True"))&gt;0,(COUNTIF(D52:D52,"True"))*$D$8,0)</f>
        <v>0</v>
      </c>
      <c r="E53" s="95">
        <f>IF((COUNTIF(E52:E52,"True"))&gt;0,(COUNTIF(E52:E52,"True"))*$E$8,0)</f>
        <v>0</v>
      </c>
      <c r="F53" s="95">
        <f>IF((COUNTIF(F52:F52,"True"))&gt;0,(COUNTIF(F52:F52,"True"))*$F$8,0)</f>
        <v>0</v>
      </c>
      <c r="G53" s="95">
        <f>COUNTIF(G52,"True")</f>
        <v>0</v>
      </c>
      <c r="H53" s="96">
        <f>IFERROR(SUM(B53:F53)/(1-G53),0)</f>
        <v>0</v>
      </c>
      <c r="I53" s="107" t="str">
        <f>IF(H53=5,"5",IF(H53=4,"4",IF(H53=3,"3",IF(H53=2,"2",IF(H53=1,"1",IF(H53&lt;=0,"0"))))))</f>
        <v>0</v>
      </c>
      <c r="J53" s="21" t="str">
        <f>IF(H53&gt;=5,"Excellent",IF(H53&gt;=4,"Very Good",IF(H53&gt;=3,"Good",IF(H53&gt;=2,"Marginal",IF(H53&gt;=1,"Unsatisfactory",IF(H53&lt;=0,"Not Applicable"))))))</f>
        <v>Not Applicable</v>
      </c>
      <c r="K53" s="88">
        <f>I53/5*L53*100</f>
        <v>0</v>
      </c>
      <c r="L53" s="80">
        <f>IF(H53&lt;=0,0,IF(133&gt;=1,C158))</f>
        <v>0</v>
      </c>
      <c r="M53" s="89"/>
      <c r="N53" s="89"/>
      <c r="O53" s="89"/>
      <c r="P53" s="81" t="str">
        <f>IF(COUNTIF(F52:G52,"true")+COUNTIF(B52,"true")&gt;0,"comment","")</f>
        <v/>
      </c>
    </row>
    <row r="54" spans="1:16" x14ac:dyDescent="0.25">
      <c r="A54" s="74" t="s">
        <v>71</v>
      </c>
      <c r="H54" s="12">
        <f>COUNTIF(H46:H53,0)</f>
        <v>4</v>
      </c>
      <c r="I54" s="104">
        <f>IFERROR((I47+I49+I51+I53)/(4-H54),0)</f>
        <v>0</v>
      </c>
      <c r="J54" s="21" t="str">
        <f>IF(I54=0,"Not Applicable",IF(I54&lt;weightings!$E$3,"Unsatisfactory",IF('BMW - Workings'!I54&lt;weightings!$D$3,"Marginal",IF('BMW - Workings'!I54&lt;weightings!$C$3,"Good",IF('BMW - Workings'!I54&lt;weightings!$B$3,"Very Good","Excellent")))))</f>
        <v>Not Applicable</v>
      </c>
      <c r="K54" s="88"/>
      <c r="L54" s="80"/>
      <c r="M54" s="80">
        <f>SUM(K47:K53)/100</f>
        <v>0</v>
      </c>
      <c r="N54" s="80">
        <f>SUM(L47:L53)</f>
        <v>0</v>
      </c>
      <c r="O54" s="80" t="e">
        <f>+M54/$N$125</f>
        <v>#DIV/0!</v>
      </c>
      <c r="P54" s="81" t="str">
        <f>IF(COUNTIF(P34:P53,"comment")&gt;=1,"You must provide a comment to explain this rating","Comments")</f>
        <v>Comments</v>
      </c>
    </row>
    <row r="55" spans="1:16" x14ac:dyDescent="0.25">
      <c r="A55" s="108" t="s">
        <v>34</v>
      </c>
      <c r="B55" s="109"/>
      <c r="C55" s="109"/>
      <c r="D55" s="109"/>
      <c r="E55" s="109"/>
      <c r="F55" s="109"/>
      <c r="G55" s="109"/>
      <c r="H55" s="109">
        <f>H54+H44</f>
        <v>14</v>
      </c>
      <c r="I55" s="110">
        <f>IFERROR((I25+I27+I29+I31+I33+I35+I37+I39+I41+I43+I47+I49+I51+I53)/(14-H55),0)</f>
        <v>0</v>
      </c>
      <c r="J55" s="21" t="str">
        <f>IF(I55=0,"Not Applicable",IF(I55&lt;weightings!$E$3,"Unsatisfactory",IF('BMW - Workings'!I55&lt;weightings!$D$3,"Marginal",IF('BMW - Workings'!I55&lt;weightings!$C$3,"Good",IF('BMW - Workings'!I55&lt;weightings!$B$3,"Very Good","Excellent")))))</f>
        <v>Not Applicable</v>
      </c>
      <c r="K55" s="88"/>
      <c r="L55" s="80"/>
      <c r="M55" s="89">
        <f>+M54+M44</f>
        <v>0</v>
      </c>
      <c r="N55" s="89">
        <f>+N54+N44</f>
        <v>0</v>
      </c>
      <c r="O55" s="103" t="e">
        <f>+O54+O44</f>
        <v>#DIV/0!</v>
      </c>
      <c r="P55" s="81" t="str">
        <f>IF(COUNTIF(P46:P53,"comment")&gt;=1,"You must provide a comment to explain this rating","Comments")</f>
        <v>Comments</v>
      </c>
    </row>
    <row r="56" spans="1:16" x14ac:dyDescent="0.25">
      <c r="A56" s="77" t="s">
        <v>8</v>
      </c>
      <c r="B56" s="111"/>
      <c r="C56" s="111"/>
      <c r="D56" s="111"/>
      <c r="E56" s="111"/>
      <c r="F56" s="111"/>
      <c r="G56" s="111"/>
      <c r="H56" s="111"/>
      <c r="I56" s="112"/>
      <c r="J56" s="112"/>
      <c r="K56" s="111"/>
      <c r="L56" s="80"/>
      <c r="P56" s="81"/>
    </row>
    <row r="57" spans="1:16" ht="30.75" thickBot="1" x14ac:dyDescent="0.3">
      <c r="A57" s="82" t="s">
        <v>97</v>
      </c>
      <c r="B57" s="92" t="b">
        <v>0</v>
      </c>
      <c r="C57" s="92" t="b">
        <v>0</v>
      </c>
      <c r="D57" s="92" t="b">
        <v>0</v>
      </c>
      <c r="E57" s="92" t="b">
        <v>0</v>
      </c>
      <c r="F57" s="92" t="b">
        <v>0</v>
      </c>
      <c r="G57" s="92" t="b">
        <v>0</v>
      </c>
      <c r="L57" s="80"/>
      <c r="M57" s="89"/>
      <c r="N57" s="89"/>
      <c r="O57" s="89"/>
      <c r="P57" s="81" t="str">
        <f>IF((COUNTIF(B57:G57,"true"))&gt;1,"Check Error",IF(COUNTIF(B57:G57,"false")&gt;=6,"Check Error",""))</f>
        <v>Check Error</v>
      </c>
    </row>
    <row r="58" spans="1:16" ht="15.75" thickBot="1" x14ac:dyDescent="0.3">
      <c r="A58" s="93"/>
      <c r="B58" s="94">
        <f>IF((COUNTIF(B57:B57,"True"))&gt;0,(COUNTIF(B57:B57,"True"))*$B$8,0)</f>
        <v>0</v>
      </c>
      <c r="C58" s="95">
        <f>IF((COUNTIF(C57:C57,"True"))&gt;0,(COUNTIF(C57:C57,"True"))*$C$8,0)</f>
        <v>0</v>
      </c>
      <c r="D58" s="95">
        <f>IF((COUNTIF(D57:D57,"True"))&gt;0,(COUNTIF(D57:D57,"True"))*$D$8,0)</f>
        <v>0</v>
      </c>
      <c r="E58" s="95">
        <f>IF((COUNTIF(E57:E57,"True"))&gt;0,(COUNTIF(E57:E57,"True"))*$E$8,0)</f>
        <v>0</v>
      </c>
      <c r="F58" s="95">
        <f>IF((COUNTIF(F57:F57,"True"))&gt;0,(COUNTIF(F57:F57,"True"))*$F$8,0)</f>
        <v>0</v>
      </c>
      <c r="G58" s="95">
        <f>COUNTIF(G57,"True")</f>
        <v>0</v>
      </c>
      <c r="H58" s="96">
        <f>IFERROR(SUM(B58:F58)/(1-G58),0)</f>
        <v>0</v>
      </c>
      <c r="I58" s="87" t="str">
        <f>IF(H58=5,"5",IF(H58=4,"4",IF(H58=3,"3",IF(H58=2,"2",IF(H58=1,"1",IF(H58&lt;=0,"0"))))))</f>
        <v>0</v>
      </c>
      <c r="J58" s="21" t="str">
        <f>IF(H58&gt;=5,"Excellent",IF(H58&gt;=4,"Very Good",IF(H58&gt;=3,"Good",IF(H58&gt;=2,"Marginal",IF(H58&gt;=1,"Unsatisfactory",IF(H58&lt;=0,"Not Applicable"))))))</f>
        <v>Not Applicable</v>
      </c>
      <c r="K58" s="88">
        <f>I58/5*L58*100</f>
        <v>0</v>
      </c>
      <c r="L58" s="80">
        <f>IF(H58&lt;=0,0,IF(133&gt;=1,C162))</f>
        <v>0</v>
      </c>
      <c r="M58" s="89"/>
      <c r="N58" s="89"/>
      <c r="O58" s="89"/>
      <c r="P58" s="81" t="str">
        <f>IF(COUNTIF(F57:G57,"true")+COUNTIF(B57,"true")&gt;0,"comment","")</f>
        <v/>
      </c>
    </row>
    <row r="59" spans="1:16" ht="15.75" thickBot="1" x14ac:dyDescent="0.3">
      <c r="A59" s="82"/>
      <c r="B59" s="92" t="b">
        <v>0</v>
      </c>
      <c r="C59" s="92" t="b">
        <v>0</v>
      </c>
      <c r="D59" s="92" t="b">
        <v>0</v>
      </c>
      <c r="E59" s="92" t="b">
        <v>0</v>
      </c>
      <c r="F59" s="92" t="b">
        <v>0</v>
      </c>
      <c r="G59" s="92" t="b">
        <v>0</v>
      </c>
      <c r="L59" s="80"/>
      <c r="M59" s="89"/>
      <c r="N59" s="89"/>
      <c r="O59" s="89"/>
      <c r="P59" s="81" t="str">
        <f>IF((COUNTIF(B59:G59,"true"))&gt;1,"Check Error",IF(COUNTIF(B59:G59,"false")&gt;=6,"Check Error",""))</f>
        <v>Check Error</v>
      </c>
    </row>
    <row r="60" spans="1:16" ht="15.75" thickBot="1" x14ac:dyDescent="0.3">
      <c r="A60" s="93"/>
      <c r="B60" s="94">
        <f>IF((COUNTIF(B59:B59,"True"))&gt;0,(COUNTIF(B59:B59,"True"))*$B$8,0)</f>
        <v>0</v>
      </c>
      <c r="C60" s="95">
        <f>IF((COUNTIF(C59:C59,"True"))&gt;0,(COUNTIF(C59:C59,"True"))*$C$8,0)</f>
        <v>0</v>
      </c>
      <c r="D60" s="95">
        <f>IF((COUNTIF(D59:D59,"True"))&gt;0,(COUNTIF(D59:D59,"True"))*$D$8,0)</f>
        <v>0</v>
      </c>
      <c r="E60" s="95">
        <f>IF((COUNTIF(E59:E59,"True"))&gt;0,(COUNTIF(E59:E59,"True"))*$E$8,0)</f>
        <v>0</v>
      </c>
      <c r="F60" s="95">
        <f>IF((COUNTIF(F59:F59,"True"))&gt;0,(COUNTIF(F59:F59,"True"))*$F$8,0)</f>
        <v>0</v>
      </c>
      <c r="G60" s="95">
        <f>COUNTIF(G59,"True")</f>
        <v>0</v>
      </c>
      <c r="H60" s="96">
        <f>IFERROR(SUM(B60:F60)/(1-G60),0)</f>
        <v>0</v>
      </c>
      <c r="I60" s="87" t="str">
        <f>IF(H60=5,"5",IF(H60=4,"4",IF(H60=3,"3",IF(H60=2,"2",IF(H60=1,"1",IF(H60&lt;=0,"0"))))))</f>
        <v>0</v>
      </c>
      <c r="J60" s="21" t="str">
        <f>IF(H60&gt;=5,"Excellent",IF(H60&gt;=4,"Very Good",IF(H60&gt;=3,"Good",IF(H60&gt;=2,"Marginal",IF(H60&gt;=1,"Unsatisfactory",IF(H60&lt;=0,"Not Applicable"))))))</f>
        <v>Not Applicable</v>
      </c>
      <c r="K60" s="88">
        <f>I60/5*L60*100</f>
        <v>0</v>
      </c>
      <c r="L60" s="80">
        <f>IF(H60&lt;=0,0,IF(133&gt;=1,C163))</f>
        <v>0</v>
      </c>
      <c r="M60" s="89"/>
      <c r="N60" s="89"/>
      <c r="O60" s="89"/>
      <c r="P60" s="81" t="str">
        <f>IF(COUNTIF(F59:G59,"true")+COUNTIF(B59,"true")&gt;0,"comment","")</f>
        <v/>
      </c>
    </row>
    <row r="61" spans="1:16" ht="15.75" thickBot="1" x14ac:dyDescent="0.3">
      <c r="A61" s="82"/>
      <c r="B61" s="92" t="b">
        <v>0</v>
      </c>
      <c r="C61" s="92" t="b">
        <v>0</v>
      </c>
      <c r="D61" s="92" t="b">
        <v>0</v>
      </c>
      <c r="E61" s="92" t="b">
        <v>0</v>
      </c>
      <c r="F61" s="92" t="b">
        <v>0</v>
      </c>
      <c r="G61" s="92" t="b">
        <v>0</v>
      </c>
      <c r="L61" s="80"/>
      <c r="M61" s="89"/>
      <c r="N61" s="89"/>
      <c r="O61" s="89"/>
      <c r="P61" s="81" t="str">
        <f>IF((COUNTIF(B61:G61,"true"))&gt;1,"Check Error",IF(COUNTIF(B61:G61,"false")&gt;=6,"Check Error",""))</f>
        <v>Check Error</v>
      </c>
    </row>
    <row r="62" spans="1:16" ht="15.75" thickBot="1" x14ac:dyDescent="0.3">
      <c r="A62" s="93"/>
      <c r="B62" s="94">
        <f>IF((COUNTIF(B61:B61,"True"))&gt;0,(COUNTIF(B61:B61,"True"))*$B$8,0)</f>
        <v>0</v>
      </c>
      <c r="C62" s="95">
        <f>IF((COUNTIF(C61:C61,"True"))&gt;0,(COUNTIF(C61:C61,"True"))*$C$8,0)</f>
        <v>0</v>
      </c>
      <c r="D62" s="95">
        <f>IF((COUNTIF(D61:D61,"True"))&gt;0,(COUNTIF(D61:D61,"True"))*$D$8,0)</f>
        <v>0</v>
      </c>
      <c r="E62" s="95">
        <f>IF((COUNTIF(E61:E61,"True"))&gt;0,(COUNTIF(E61:E61,"True"))*$E$8,0)</f>
        <v>0</v>
      </c>
      <c r="F62" s="95">
        <f>IF((COUNTIF(F61:F61,"True"))&gt;0,(COUNTIF(F61:F61,"True"))*$F$8,0)</f>
        <v>0</v>
      </c>
      <c r="G62" s="95">
        <f>COUNTIF(G61,"True")</f>
        <v>0</v>
      </c>
      <c r="H62" s="96">
        <f>IFERROR(SUM(B62:F62)/(1-G62),0)</f>
        <v>0</v>
      </c>
      <c r="I62" s="87" t="str">
        <f>IF(H62=5,"5",IF(H62=4,"4",IF(H62=3,"3",IF(H62=2,"2",IF(H62=1,"1",IF(H62&lt;=0,"0"))))))</f>
        <v>0</v>
      </c>
      <c r="J62" s="21" t="str">
        <f>IF(H62&gt;=5,"Excellent",IF(H62&gt;=4,"Very Good",IF(H62&gt;=3,"Good",IF(H62&gt;=2,"Marginal",IF(H62&gt;=1,"Unsatisfactory",IF(H62&lt;=0,"Not Applicable"))))))</f>
        <v>Not Applicable</v>
      </c>
      <c r="K62" s="88">
        <f>I62/5*L62*100</f>
        <v>0</v>
      </c>
      <c r="L62" s="80">
        <f>IF(H62&lt;=0,0,IF(133&gt;=1,C164))</f>
        <v>0</v>
      </c>
      <c r="M62" s="89"/>
      <c r="N62" s="89"/>
      <c r="O62" s="89"/>
      <c r="P62" s="81" t="str">
        <f>IF(COUNTIF(F61:G61,"true")+COUNTIF(B61,"true")&gt;0,"comment","")</f>
        <v/>
      </c>
    </row>
    <row r="63" spans="1:16" ht="15.75" thickBot="1" x14ac:dyDescent="0.3">
      <c r="A63" s="82"/>
      <c r="B63" s="92" t="b">
        <v>0</v>
      </c>
      <c r="C63" s="92" t="b">
        <v>0</v>
      </c>
      <c r="D63" s="92" t="b">
        <v>0</v>
      </c>
      <c r="E63" s="92" t="b">
        <v>0</v>
      </c>
      <c r="F63" s="92" t="b">
        <v>0</v>
      </c>
      <c r="G63" s="92" t="b">
        <v>0</v>
      </c>
      <c r="L63" s="80"/>
      <c r="M63" s="89"/>
      <c r="N63" s="89"/>
      <c r="O63" s="89"/>
      <c r="P63" s="81" t="str">
        <f>IF((COUNTIF(B63:G63,"true"))&gt;1,"Check Error",IF(COUNTIF(B63:G63,"false")&gt;=6,"Check Error",""))</f>
        <v>Check Error</v>
      </c>
    </row>
    <row r="64" spans="1:16" ht="15.75" thickBot="1" x14ac:dyDescent="0.3">
      <c r="A64" s="93"/>
      <c r="B64" s="94">
        <f>IF((COUNTIF(B63:B63,"True"))&gt;0,(COUNTIF(B63:B63,"True"))*$B$8,0)</f>
        <v>0</v>
      </c>
      <c r="C64" s="95">
        <f>IF((COUNTIF(C63:C63,"True"))&gt;0,(COUNTIF(C63:C63,"True"))*$C$8,0)</f>
        <v>0</v>
      </c>
      <c r="D64" s="95">
        <f>IF((COUNTIF(D63:D63,"True"))&gt;0,(COUNTIF(D63:D63,"True"))*$D$8,0)</f>
        <v>0</v>
      </c>
      <c r="E64" s="95">
        <f>IF((COUNTIF(E63:E63,"True"))&gt;0,(COUNTIF(E63:E63,"True"))*$E$8,0)</f>
        <v>0</v>
      </c>
      <c r="F64" s="95">
        <f>IF((COUNTIF(F63:F63,"True"))&gt;0,(COUNTIF(F63:F63,"True"))*$F$8,0)</f>
        <v>0</v>
      </c>
      <c r="G64" s="95">
        <f>COUNTIF(G63,"True")</f>
        <v>0</v>
      </c>
      <c r="H64" s="96">
        <f>IFERROR(SUM(B64:F64)/(1-G64),0)</f>
        <v>0</v>
      </c>
      <c r="I64" s="87" t="str">
        <f>IF(H64=5,"5",IF(H64=4,"4",IF(H64=3,"3",IF(H64=2,"2",IF(H64=1,"1",IF(H64&lt;=0,"0"))))))</f>
        <v>0</v>
      </c>
      <c r="J64" s="21" t="str">
        <f>IF(H64&gt;=5,"Excellent",IF(H64&gt;=4,"Very Good",IF(H64&gt;=3,"Good",IF(H64&gt;=2,"Marginal",IF(H64&gt;=1,"Unsatisfactory",IF(H64&lt;=0,"Not Applicable"))))))</f>
        <v>Not Applicable</v>
      </c>
      <c r="K64" s="88">
        <f>I64/5*L64*100</f>
        <v>0</v>
      </c>
      <c r="L64" s="80">
        <f>IF(H64&lt;=0,0,IF(133&gt;=1,C165))</f>
        <v>0</v>
      </c>
      <c r="M64" s="89"/>
      <c r="N64" s="89"/>
      <c r="O64" s="89"/>
      <c r="P64" s="81" t="str">
        <f>IF(COUNTIF(F63:G63,"true")+COUNTIF(B63,"true")&gt;0,"comment","")</f>
        <v/>
      </c>
    </row>
    <row r="65" spans="1:16" ht="15.75" thickBot="1" x14ac:dyDescent="0.3">
      <c r="A65" s="82"/>
      <c r="B65" s="92" t="b">
        <v>0</v>
      </c>
      <c r="C65" s="92" t="b">
        <v>0</v>
      </c>
      <c r="D65" s="92" t="b">
        <v>0</v>
      </c>
      <c r="E65" s="92" t="b">
        <v>0</v>
      </c>
      <c r="F65" s="92" t="b">
        <v>0</v>
      </c>
      <c r="G65" s="92" t="b">
        <v>0</v>
      </c>
      <c r="L65" s="80"/>
      <c r="M65" s="89"/>
      <c r="N65" s="89"/>
      <c r="O65" s="89"/>
      <c r="P65" s="81" t="str">
        <f>IF((COUNTIF(B65:G65,"true"))&gt;1,"Check Error",IF(COUNTIF(B65:G65,"false")&gt;=6,"Check Error",""))</f>
        <v>Check Error</v>
      </c>
    </row>
    <row r="66" spans="1:16" ht="15.75" thickBot="1" x14ac:dyDescent="0.3">
      <c r="A66" s="93"/>
      <c r="B66" s="94">
        <f>IF((COUNTIF(B65:B65,"True"))&gt;0,(COUNTIF(B65:B65,"True"))*$B$8,0)</f>
        <v>0</v>
      </c>
      <c r="C66" s="95">
        <f>IF((COUNTIF(C65:C65,"True"))&gt;0,(COUNTIF(C65:C65,"True"))*$C$8,0)</f>
        <v>0</v>
      </c>
      <c r="D66" s="95">
        <f>IF((COUNTIF(D65:D65,"True"))&gt;0,(COUNTIF(D65:D65,"True"))*$D$8,0)</f>
        <v>0</v>
      </c>
      <c r="E66" s="95">
        <f>IF((COUNTIF(E65:E65,"True"))&gt;0,(COUNTIF(E65:E65,"True"))*$E$8,0)</f>
        <v>0</v>
      </c>
      <c r="F66" s="95">
        <f>IF((COUNTIF(F65:F65,"True"))&gt;0,(COUNTIF(F65:F65,"True"))*$F$8,0)</f>
        <v>0</v>
      </c>
      <c r="G66" s="95">
        <f>COUNTIF(G65,"True")</f>
        <v>0</v>
      </c>
      <c r="H66" s="96">
        <f>IFERROR(SUM(B66:F66)/(1-G66),0)</f>
        <v>0</v>
      </c>
      <c r="I66" s="87" t="str">
        <f>IF(H66=5,"5",IF(H66=4,"4",IF(H66=3,"3",IF(H66=2,"2",IF(H66=1,"1",IF(H66&lt;=0,"0"))))))</f>
        <v>0</v>
      </c>
      <c r="J66" s="21" t="str">
        <f>IF(H66&gt;=5,"Excellent",IF(H66&gt;=4,"Very Good",IF(H66&gt;=3,"Good",IF(H66&gt;=2,"Marginal",IF(H66&gt;=1,"Unsatisfactory",IF(H66&lt;=0,"Not Applicable"))))))</f>
        <v>Not Applicable</v>
      </c>
      <c r="K66" s="88">
        <f>I66/5*L66*100</f>
        <v>0</v>
      </c>
      <c r="L66" s="80">
        <f>IF(H66&lt;=0,0,IF(133&gt;=1,C166))</f>
        <v>0</v>
      </c>
      <c r="M66" s="89"/>
      <c r="N66" s="89"/>
      <c r="O66" s="89"/>
      <c r="P66" s="81" t="str">
        <f>IF(COUNTIF(F65:G65,"true")+COUNTIF(B65,"true")&gt;0,"comment","")</f>
        <v/>
      </c>
    </row>
    <row r="67" spans="1:16" x14ac:dyDescent="0.25">
      <c r="A67" s="74" t="s">
        <v>71</v>
      </c>
      <c r="H67" s="12">
        <f>COUNTIF(H58:H66,0)</f>
        <v>5</v>
      </c>
      <c r="I67" s="104">
        <f>IFERROR((I58+I60+I62+I64+I66)/(5-H67),0)</f>
        <v>0</v>
      </c>
      <c r="J67" s="21" t="str">
        <f>IF(I67=0,"Not Applicable",IF(I67&lt;weightings!$E$3,"Unsatisfactory",IF('BMW - Workings'!I67&lt;weightings!$D$3,"Marginal",IF('BMW - Workings'!I67&lt;weightings!$C$3,"Good",IF('BMW - Workings'!I67&lt;weightings!$B$3,"Very Good","Excellent")))))</f>
        <v>Not Applicable</v>
      </c>
      <c r="K67" s="88"/>
      <c r="L67" s="80"/>
      <c r="M67" s="80">
        <f>SUM(K58:K66)/100</f>
        <v>0</v>
      </c>
      <c r="N67" s="80">
        <f>SUM(L58:L66)</f>
        <v>0</v>
      </c>
      <c r="O67" s="80" t="e">
        <f>+M67/$N$125</f>
        <v>#DIV/0!</v>
      </c>
      <c r="P67" s="81" t="str">
        <f>IF(COUNTIF(P57:P66,"comment")&gt;=1,"You must provide a comment to explain this rating","Comments")</f>
        <v>Comments</v>
      </c>
    </row>
    <row r="68" spans="1:16" ht="9.4" customHeight="1" x14ac:dyDescent="0.25">
      <c r="I68" s="113"/>
      <c r="K68" s="88"/>
      <c r="L68" s="80"/>
      <c r="M68" s="89"/>
      <c r="N68" s="89"/>
      <c r="O68" s="89"/>
    </row>
    <row r="69" spans="1:16" ht="15.75" thickBot="1" x14ac:dyDescent="0.3">
      <c r="A69" s="82" t="s">
        <v>94</v>
      </c>
      <c r="B69" s="92" t="b">
        <v>0</v>
      </c>
      <c r="C69" s="92" t="b">
        <v>0</v>
      </c>
      <c r="D69" s="92" t="b">
        <v>0</v>
      </c>
      <c r="E69" s="92" t="b">
        <v>0</v>
      </c>
      <c r="F69" s="92" t="b">
        <v>0</v>
      </c>
      <c r="G69" s="92" t="b">
        <v>0</v>
      </c>
      <c r="K69" s="88"/>
      <c r="L69" s="80"/>
      <c r="M69" s="89"/>
      <c r="N69" s="89"/>
      <c r="O69" s="89"/>
      <c r="P69" s="81" t="str">
        <f>IF((COUNTIF(B69:G69,"true"))&gt;1,"Check Error",IF(COUNTIF(B69:G69,"false")&gt;=6,"Check Error",""))</f>
        <v>Check Error</v>
      </c>
    </row>
    <row r="70" spans="1:16" ht="15.75" thickBot="1" x14ac:dyDescent="0.3">
      <c r="A70" s="93"/>
      <c r="B70" s="94">
        <f>IF((COUNTIF(B69:B69,"True"))&gt;0,(COUNTIF(B69:B69,"True"))*$B$8,0)</f>
        <v>0</v>
      </c>
      <c r="C70" s="95">
        <f>IF((COUNTIF(C69:C69,"True"))&gt;0,(COUNTIF(C69:C69,"True"))*$C$8,0)</f>
        <v>0</v>
      </c>
      <c r="D70" s="95">
        <f>IF((COUNTIF(D69:D69,"True"))&gt;0,(COUNTIF(D69:D69,"True"))*$D$8,0)</f>
        <v>0</v>
      </c>
      <c r="E70" s="95">
        <f>IF((COUNTIF(E69:E69,"True"))&gt;0,(COUNTIF(E69:E69,"True"))*$E$8,0)</f>
        <v>0</v>
      </c>
      <c r="F70" s="95">
        <f>IF((COUNTIF(F69:F69,"True"))&gt;0,(COUNTIF(F69:F69,"True"))*$F$8,0)</f>
        <v>0</v>
      </c>
      <c r="G70" s="95">
        <f>COUNTIF(G69,"True")</f>
        <v>0</v>
      </c>
      <c r="H70" s="96">
        <f>IFERROR(SUM(B70:F70)/(1-G70),0)</f>
        <v>0</v>
      </c>
      <c r="I70" s="87" t="str">
        <f>IF(H70=5,"5",IF(H70=4,"4",IF(H70=3,"3",IF(H70=2,"2",IF(H70=1,"1",IF(H70&lt;=0,"0"))))))</f>
        <v>0</v>
      </c>
      <c r="J70" s="21" t="str">
        <f>IF(H70&gt;=5,"Excellent",IF(H70&gt;=4,"Very Good",IF(H70&gt;=3,"Good",IF(H70&gt;=2,"Marginal",IF(H70&gt;=1,"Unsatisfactory",IF(H70&lt;=0,"Not Applicable"))))))</f>
        <v>Not Applicable</v>
      </c>
      <c r="K70" s="88">
        <f>I70/5*L70*100</f>
        <v>0</v>
      </c>
      <c r="L70" s="80">
        <f>IF(H70&lt;=0,0,IF(133&gt;=1,C169))</f>
        <v>0</v>
      </c>
      <c r="M70" s="89"/>
      <c r="N70" s="89"/>
      <c r="O70" s="89"/>
      <c r="P70" s="81" t="str">
        <f>IF(COUNTIF(F69:G69,"true")+COUNTIF(B69,"true")&gt;0,"comment","")</f>
        <v/>
      </c>
    </row>
    <row r="71" spans="1:16" ht="15.75" thickBot="1" x14ac:dyDescent="0.3">
      <c r="A71" s="82"/>
      <c r="B71" s="92" t="b">
        <v>0</v>
      </c>
      <c r="C71" s="92" t="b">
        <v>0</v>
      </c>
      <c r="D71" s="92" t="b">
        <v>0</v>
      </c>
      <c r="E71" s="92" t="b">
        <v>0</v>
      </c>
      <c r="F71" s="92" t="b">
        <v>0</v>
      </c>
      <c r="G71" s="92" t="b">
        <v>0</v>
      </c>
      <c r="L71" s="80"/>
      <c r="M71" s="89"/>
      <c r="N71" s="89"/>
      <c r="O71" s="89"/>
      <c r="P71" s="81" t="str">
        <f>IF((COUNTIF(B71:G71,"true"))&gt;1,"Check Error",IF(COUNTIF(B71:G71,"false")&gt;=6,"Check Error",""))</f>
        <v>Check Error</v>
      </c>
    </row>
    <row r="72" spans="1:16" ht="15.75" thickBot="1" x14ac:dyDescent="0.3">
      <c r="A72" s="93"/>
      <c r="B72" s="94">
        <f>IF((COUNTIF(B71:B71,"True"))&gt;0,(COUNTIF(B71:B71,"True"))*$B$8,0)</f>
        <v>0</v>
      </c>
      <c r="C72" s="95">
        <f>IF((COUNTIF(C71:C71,"True"))&gt;0,(COUNTIF(C71:C71,"True"))*$C$8,0)</f>
        <v>0</v>
      </c>
      <c r="D72" s="95">
        <f>IF((COUNTIF(D71:D71,"True"))&gt;0,(COUNTIF(D71:D71,"True"))*$D$8,0)</f>
        <v>0</v>
      </c>
      <c r="E72" s="95">
        <f>IF((COUNTIF(E71:E71,"True"))&gt;0,(COUNTIF(E71:E71,"True"))*$E$8,0)</f>
        <v>0</v>
      </c>
      <c r="F72" s="95">
        <f>IF((COUNTIF(F71:F71,"True"))&gt;0,(COUNTIF(F71:F71,"True"))*$F$8,0)</f>
        <v>0</v>
      </c>
      <c r="G72" s="95">
        <f>COUNTIF(G71,"True")</f>
        <v>0</v>
      </c>
      <c r="H72" s="96">
        <f>IFERROR(SUM(B72:F72)/(1-G72),0)</f>
        <v>0</v>
      </c>
      <c r="I72" s="87" t="str">
        <f>IF(H72=5,"5",IF(H72=4,"4",IF(H72=3,"3",IF(H72=2,"2",IF(H72=1,"1",IF(H72&lt;=0,"0"))))))</f>
        <v>0</v>
      </c>
      <c r="J72" s="21" t="str">
        <f>IF(H72&gt;=5,"Excellent",IF(H72&gt;=4,"Very Good",IF(H72&gt;=3,"Good",IF(H72&gt;=2,"Marginal",IF(H72&gt;=1,"Unsatisfactory",IF(H72&lt;=0,"Not Applicable"))))))</f>
        <v>Not Applicable</v>
      </c>
      <c r="K72" s="88">
        <f>I72/5*L72*100</f>
        <v>0</v>
      </c>
      <c r="L72" s="80">
        <f>IF(H72&lt;=0,0,IF(133&gt;=1,C170))</f>
        <v>0</v>
      </c>
      <c r="M72" s="89"/>
      <c r="N72" s="89"/>
      <c r="O72" s="89"/>
      <c r="P72" s="81" t="str">
        <f>IF(COUNTIF(F71:G71,"true")+COUNTIF(B71,"true")&gt;0,"comment","")</f>
        <v/>
      </c>
    </row>
    <row r="73" spans="1:16" ht="15.75" thickBot="1" x14ac:dyDescent="0.3">
      <c r="A73" s="82"/>
      <c r="B73" s="92" t="b">
        <v>0</v>
      </c>
      <c r="C73" s="92" t="b">
        <v>0</v>
      </c>
      <c r="D73" s="92" t="b">
        <v>0</v>
      </c>
      <c r="E73" s="92" t="b">
        <v>0</v>
      </c>
      <c r="F73" s="92" t="b">
        <v>0</v>
      </c>
      <c r="G73" s="92" t="b">
        <v>0</v>
      </c>
      <c r="L73" s="80"/>
      <c r="M73" s="89"/>
      <c r="N73" s="89"/>
      <c r="O73" s="89"/>
      <c r="P73" s="81" t="str">
        <f>IF((COUNTIF(B73:G73,"true"))&gt;1,"Check Error",IF(COUNTIF(B73:G73,"false")&gt;=6,"Check Error",""))</f>
        <v>Check Error</v>
      </c>
    </row>
    <row r="74" spans="1:16" ht="15.75" thickBot="1" x14ac:dyDescent="0.3">
      <c r="A74" s="93"/>
      <c r="B74" s="94">
        <f>IF((COUNTIF(B73:B73,"True"))&gt;0,(COUNTIF(B73:B73,"True"))*$B$8,0)</f>
        <v>0</v>
      </c>
      <c r="C74" s="95">
        <f>IF((COUNTIF(C73:C73,"True"))&gt;0,(COUNTIF(C73:C73,"True"))*$C$8,0)</f>
        <v>0</v>
      </c>
      <c r="D74" s="95">
        <f>IF((COUNTIF(D73:D73,"True"))&gt;0,(COUNTIF(D73:D73,"True"))*$D$8,0)</f>
        <v>0</v>
      </c>
      <c r="E74" s="95">
        <f>IF((COUNTIF(E73:E73,"True"))&gt;0,(COUNTIF(E73:E73,"True"))*$E$8,0)</f>
        <v>0</v>
      </c>
      <c r="F74" s="95">
        <f>IF((COUNTIF(F73:F73,"True"))&gt;0,(COUNTIF(F73:F73,"True"))*$F$8,0)</f>
        <v>0</v>
      </c>
      <c r="G74" s="95">
        <f>COUNTIF(G73,"True")</f>
        <v>0</v>
      </c>
      <c r="H74" s="96">
        <f>IFERROR(SUM(B74:F74)/(1-G74),0)</f>
        <v>0</v>
      </c>
      <c r="I74" s="87" t="str">
        <f>IF(H74=5,"5",IF(H74=4,"4",IF(H74=3,"3",IF(H74=2,"2",IF(H74=1,"1",IF(H74&lt;=0,"0"))))))</f>
        <v>0</v>
      </c>
      <c r="J74" s="21" t="str">
        <f>IF(H74&gt;=5,"Excellent",IF(H74&gt;=4,"Very Good",IF(H74&gt;=3,"Good",IF(H74&gt;=2,"Marginal",IF(H74&gt;=1,"Unsatisfactory",IF(H74&lt;=0,"Not Applicable"))))))</f>
        <v>Not Applicable</v>
      </c>
      <c r="K74" s="88">
        <f>I74/5*L74*100</f>
        <v>0</v>
      </c>
      <c r="L74" s="80">
        <f>IF(H74&lt;=0,0,IF(133&gt;=1,C171))</f>
        <v>0</v>
      </c>
      <c r="M74" s="89"/>
      <c r="N74" s="89"/>
      <c r="O74" s="89"/>
      <c r="P74" s="81" t="str">
        <f>IF(COUNTIF(F73:G73,"true")+COUNTIF(B73,"true")&gt;0,"comment","")</f>
        <v/>
      </c>
    </row>
    <row r="75" spans="1:16" ht="15.75" thickBot="1" x14ac:dyDescent="0.3">
      <c r="A75" s="82"/>
      <c r="B75" s="92" t="b">
        <v>0</v>
      </c>
      <c r="C75" s="92" t="b">
        <v>0</v>
      </c>
      <c r="D75" s="92" t="b">
        <v>0</v>
      </c>
      <c r="E75" s="92" t="b">
        <v>0</v>
      </c>
      <c r="F75" s="92" t="b">
        <v>0</v>
      </c>
      <c r="G75" s="92" t="b">
        <v>0</v>
      </c>
      <c r="L75" s="80"/>
      <c r="M75" s="89"/>
      <c r="N75" s="89"/>
      <c r="O75" s="89"/>
      <c r="P75" s="81" t="str">
        <f>IF((COUNTIF(B75:G75,"true"))&gt;1,"Check Error",IF(COUNTIF(B75:G75,"false")&gt;=6,"Check Error",""))</f>
        <v>Check Error</v>
      </c>
    </row>
    <row r="76" spans="1:16" ht="15.75" thickBot="1" x14ac:dyDescent="0.3">
      <c r="A76" s="93"/>
      <c r="B76" s="94">
        <f>IF((COUNTIF(B75:B75,"True"))&gt;0,(COUNTIF(B75:B75,"True"))*$B$8,0)</f>
        <v>0</v>
      </c>
      <c r="C76" s="95">
        <f>IF((COUNTIF(C75:C75,"True"))&gt;0,(COUNTIF(C75:C75,"True"))*$C$8,0)</f>
        <v>0</v>
      </c>
      <c r="D76" s="95">
        <f>IF((COUNTIF(D75:D75,"True"))&gt;0,(COUNTIF(D75:D75,"True"))*$D$8,0)</f>
        <v>0</v>
      </c>
      <c r="E76" s="95">
        <f>IF((COUNTIF(E75:E75,"True"))&gt;0,(COUNTIF(E75:E75,"True"))*$E$8,0)</f>
        <v>0</v>
      </c>
      <c r="F76" s="95">
        <f>IF((COUNTIF(F75:F75,"True"))&gt;0,(COUNTIF(F75:F75,"True"))*$F$8,0)</f>
        <v>0</v>
      </c>
      <c r="G76" s="95">
        <f>COUNTIF(G75,"True")</f>
        <v>0</v>
      </c>
      <c r="H76" s="96">
        <f>IFERROR(SUM(B76:F76)/(1-G76),0)</f>
        <v>0</v>
      </c>
      <c r="I76" s="87" t="str">
        <f>IF(H76=5,"5",IF(H76=4,"4",IF(H76=3,"3",IF(H76=2,"2",IF(H76=1,"1",IF(H76&lt;=0,"0"))))))</f>
        <v>0</v>
      </c>
      <c r="J76" s="21" t="str">
        <f>IF(H76&gt;=5,"Excellent",IF(H76&gt;=4,"Very Good",IF(H76&gt;=3,"Good",IF(H76&gt;=2,"Marginal",IF(H76&gt;=1,"Unsatisfactory",IF(H76&lt;=0,"Not Applicable"))))))</f>
        <v>Not Applicable</v>
      </c>
      <c r="K76" s="88">
        <f>I76/5*L76*100</f>
        <v>0</v>
      </c>
      <c r="L76" s="80">
        <f>IF(H76&lt;=0,0,IF(133&gt;=1,C172))</f>
        <v>0</v>
      </c>
      <c r="M76" s="89"/>
      <c r="N76" s="89"/>
      <c r="O76" s="89"/>
      <c r="P76" s="81" t="str">
        <f>IF(COUNTIF(F75:G75,"true")+COUNTIF(B75,"true")&gt;0,"comment","")</f>
        <v/>
      </c>
    </row>
    <row r="77" spans="1:16" ht="15.75" thickBot="1" x14ac:dyDescent="0.3">
      <c r="A77" s="82"/>
      <c r="B77" s="92" t="b">
        <v>0</v>
      </c>
      <c r="C77" s="92" t="b">
        <v>0</v>
      </c>
      <c r="D77" s="92" t="b">
        <v>0</v>
      </c>
      <c r="E77" s="92" t="b">
        <v>0</v>
      </c>
      <c r="F77" s="92" t="b">
        <v>0</v>
      </c>
      <c r="G77" s="92" t="b">
        <v>0</v>
      </c>
      <c r="L77" s="80"/>
      <c r="M77" s="89"/>
      <c r="N77" s="89"/>
      <c r="O77" s="89"/>
      <c r="P77" s="81" t="str">
        <f>IF((COUNTIF(B77:G77,"true"))&gt;1,"Check Error",IF(COUNTIF(B77:G77,"false")&gt;=6,"Check Error",""))</f>
        <v>Check Error</v>
      </c>
    </row>
    <row r="78" spans="1:16" ht="15.75" thickBot="1" x14ac:dyDescent="0.3">
      <c r="A78" s="93"/>
      <c r="B78" s="94">
        <f>IF((COUNTIF(B77:B77,"True"))&gt;0,(COUNTIF(B77:B77,"True"))*$B$8,0)</f>
        <v>0</v>
      </c>
      <c r="C78" s="95">
        <f>IF((COUNTIF(C77:C77,"True"))&gt;0,(COUNTIF(C77:C77,"True"))*$C$8,0)</f>
        <v>0</v>
      </c>
      <c r="D78" s="95">
        <f>IF((COUNTIF(D77:D77,"True"))&gt;0,(COUNTIF(D77:D77,"True"))*$D$8,0)</f>
        <v>0</v>
      </c>
      <c r="E78" s="95">
        <f>IF((COUNTIF(E77:E77,"True"))&gt;0,(COUNTIF(E77:E77,"True"))*$E$8,0)</f>
        <v>0</v>
      </c>
      <c r="F78" s="95">
        <f>IF((COUNTIF(F77:F77,"True"))&gt;0,(COUNTIF(F77:F77,"True"))*$F$8,0)</f>
        <v>0</v>
      </c>
      <c r="G78" s="95">
        <f>COUNTIF(G77,"True")</f>
        <v>0</v>
      </c>
      <c r="H78" s="96">
        <f>IFERROR(SUM(B78:F78)/(1-G78),0)</f>
        <v>0</v>
      </c>
      <c r="I78" s="87" t="str">
        <f>IF(H78=5,"5",IF(H78=4,"4",IF(H78=3,"3",IF(H78=2,"2",IF(H78=1,"1",IF(H78&lt;=0,"0"))))))</f>
        <v>0</v>
      </c>
      <c r="J78" s="21" t="str">
        <f>IF(H78&gt;=5,"Excellent",IF(H78&gt;=4,"Very Good",IF(H78&gt;=3,"Good",IF(H78&gt;=2,"Marginal",IF(H78&gt;=1,"Unsatisfactory",IF(H78&lt;=0,"Not Applicable"))))))</f>
        <v>Not Applicable</v>
      </c>
      <c r="K78" s="88">
        <f>I78/5*L78*100</f>
        <v>0</v>
      </c>
      <c r="L78" s="80">
        <f>IF(H78&lt;=0,0,IF(133&gt;=1,C173))</f>
        <v>0</v>
      </c>
      <c r="M78" s="89"/>
      <c r="N78" s="89"/>
      <c r="O78" s="89"/>
      <c r="P78" s="81" t="str">
        <f>IF(COUNTIF(F77:G77,"true")+COUNTIF(B77,"true")&gt;0,"comment","")</f>
        <v/>
      </c>
    </row>
    <row r="79" spans="1:16" ht="15.75" thickBot="1" x14ac:dyDescent="0.3">
      <c r="A79" s="82"/>
      <c r="B79" s="92" t="b">
        <v>0</v>
      </c>
      <c r="C79" s="92" t="b">
        <v>0</v>
      </c>
      <c r="D79" s="92" t="b">
        <v>0</v>
      </c>
      <c r="E79" s="92" t="b">
        <v>0</v>
      </c>
      <c r="F79" s="92" t="b">
        <v>0</v>
      </c>
      <c r="G79" s="92" t="b">
        <v>0</v>
      </c>
      <c r="L79" s="80"/>
      <c r="M79" s="89"/>
      <c r="N79" s="89"/>
      <c r="O79" s="89"/>
      <c r="P79" s="81" t="str">
        <f>IF((COUNTIF(B79:G79,"true"))&gt;1,"Check Error",IF(COUNTIF(B79:G79,"false")&gt;=6,"Check Error",""))</f>
        <v>Check Error</v>
      </c>
    </row>
    <row r="80" spans="1:16" ht="15.75" thickBot="1" x14ac:dyDescent="0.3">
      <c r="A80" s="93"/>
      <c r="B80" s="94">
        <f>IF((COUNTIF(B79:B79,"True"))&gt;0,(COUNTIF(B79:B79,"True"))*$B$8,0)</f>
        <v>0</v>
      </c>
      <c r="C80" s="95">
        <f>IF((COUNTIF(C79:C79,"True"))&gt;0,(COUNTIF(C79:C79,"True"))*$C$8,0)</f>
        <v>0</v>
      </c>
      <c r="D80" s="95">
        <f>IF((COUNTIF(D79:D79,"True"))&gt;0,(COUNTIF(D79:D79,"True"))*$D$8,0)</f>
        <v>0</v>
      </c>
      <c r="E80" s="95">
        <f>IF((COUNTIF(E79:E79,"True"))&gt;0,(COUNTIF(E79:E79,"True"))*$E$8,0)</f>
        <v>0</v>
      </c>
      <c r="F80" s="95">
        <f>IF((COUNTIF(F79:F79,"True"))&gt;0,(COUNTIF(F79:F79,"True"))*$F$8,0)</f>
        <v>0</v>
      </c>
      <c r="G80" s="95">
        <f>COUNTIF(G79,"True")</f>
        <v>0</v>
      </c>
      <c r="H80" s="96">
        <f>IFERROR(SUM(B80:F80)/(1-G80),0)</f>
        <v>0</v>
      </c>
      <c r="I80" s="87" t="str">
        <f>IF(H80=5,"5",IF(H80=4,"4",IF(H80=3,"3",IF(H80=2,"2",IF(H80=1,"1",IF(H80&lt;=0,"0"))))))</f>
        <v>0</v>
      </c>
      <c r="J80" s="21" t="str">
        <f>IF(H80&gt;=5,"Excellent",IF(H80&gt;=4,"Very Good",IF(H80&gt;=3,"Good",IF(H80&gt;=2,"Marginal",IF(H80&gt;=1,"Unsatisfactory",IF(H80&lt;=0,"Not Applicable"))))))</f>
        <v>Not Applicable</v>
      </c>
      <c r="K80" s="88">
        <f>I80/5*L80*100</f>
        <v>0</v>
      </c>
      <c r="L80" s="80">
        <f>IF(H80&lt;=0,0,IF(133&gt;=1,C174))</f>
        <v>0</v>
      </c>
      <c r="M80" s="89"/>
      <c r="N80" s="89"/>
      <c r="O80" s="89"/>
      <c r="P80" s="81" t="str">
        <f>IF(COUNTIF(F79:G79,"true")+COUNTIF(B79,"true")&gt;0,"comment","")</f>
        <v/>
      </c>
    </row>
    <row r="81" spans="1:16" ht="15.75" thickBot="1" x14ac:dyDescent="0.3">
      <c r="A81" s="82"/>
      <c r="B81" s="92" t="b">
        <v>0</v>
      </c>
      <c r="C81" s="92" t="b">
        <v>0</v>
      </c>
      <c r="D81" s="92" t="b">
        <v>0</v>
      </c>
      <c r="E81" s="92" t="b">
        <v>0</v>
      </c>
      <c r="F81" s="92" t="b">
        <v>0</v>
      </c>
      <c r="G81" s="92" t="b">
        <v>0</v>
      </c>
      <c r="L81" s="80"/>
      <c r="M81" s="89"/>
      <c r="N81" s="89"/>
      <c r="O81" s="89"/>
      <c r="P81" s="81" t="str">
        <f>IF((COUNTIF(B81:G81,"true"))&gt;1,"Check Error",IF(COUNTIF(B81:G81,"false")&gt;=6,"Check Error",""))</f>
        <v>Check Error</v>
      </c>
    </row>
    <row r="82" spans="1:16" ht="15.75" thickBot="1" x14ac:dyDescent="0.3">
      <c r="A82" s="93"/>
      <c r="B82" s="94">
        <f>IF((COUNTIF(B81:B81,"True"))&gt;0,(COUNTIF(B81:B81,"True"))*$B$8,0)</f>
        <v>0</v>
      </c>
      <c r="C82" s="95">
        <f>IF((COUNTIF(C81:C81,"True"))&gt;0,(COUNTIF(C81:C81,"True"))*$C$8,0)</f>
        <v>0</v>
      </c>
      <c r="D82" s="95">
        <f>IF((COUNTIF(D81:D81,"True"))&gt;0,(COUNTIF(D81:D81,"True"))*$D$8,0)</f>
        <v>0</v>
      </c>
      <c r="E82" s="95">
        <f>IF((COUNTIF(E81:E81,"True"))&gt;0,(COUNTIF(E81:E81,"True"))*$E$8,0)</f>
        <v>0</v>
      </c>
      <c r="F82" s="95">
        <f>IF((COUNTIF(F81:F81,"True"))&gt;0,(COUNTIF(F81:F81,"True"))*$F$8,0)</f>
        <v>0</v>
      </c>
      <c r="G82" s="95">
        <f>COUNTIF(G81,"True")</f>
        <v>0</v>
      </c>
      <c r="H82" s="96">
        <f>IFERROR(SUM(B82:F82)/(1-G82),0)</f>
        <v>0</v>
      </c>
      <c r="I82" s="87" t="str">
        <f>IF(H82=5,"5",IF(H82=4,"4",IF(H82=3,"3",IF(H82=2,"2",IF(H82=1,"1",IF(H82&lt;=0,"0"))))))</f>
        <v>0</v>
      </c>
      <c r="J82" s="21" t="str">
        <f>IF(H82&gt;=5,"Excellent",IF(H82&gt;=4,"Very Good",IF(H82&gt;=3,"Good",IF(H82&gt;=2,"Marginal",IF(H82&gt;=1,"Unsatisfactory",IF(H82&lt;=0,"Not Applicable"))))))</f>
        <v>Not Applicable</v>
      </c>
      <c r="K82" s="88">
        <f>I82/5*L82*100</f>
        <v>0</v>
      </c>
      <c r="L82" s="80">
        <f>IF(H82&lt;=0,0,IF(133&gt;=1,C175))</f>
        <v>0</v>
      </c>
      <c r="M82" s="89"/>
      <c r="N82" s="89"/>
      <c r="O82" s="89"/>
      <c r="P82" s="81" t="str">
        <f>IF(COUNTIF(F81:G81,"true")+COUNTIF(B81,"true")&gt;0,"comment","")</f>
        <v/>
      </c>
    </row>
    <row r="83" spans="1:16" x14ac:dyDescent="0.25">
      <c r="A83" s="74" t="s">
        <v>72</v>
      </c>
      <c r="H83" s="12">
        <f>COUNTIF(H70:H82,0)</f>
        <v>7</v>
      </c>
      <c r="I83" s="104">
        <f>IFERROR((I70+I72+I74+I76+I78+I80+I82)/(7-H83),0)</f>
        <v>0</v>
      </c>
      <c r="J83" s="21" t="str">
        <f>IF(I83=0,"Not Applicable",IF(I83&lt;weightings!$E$3,"Unsatisfactory",IF('BMW - Workings'!I83&lt;weightings!$D$3,"Marginal",IF('BMW - Workings'!I83&lt;weightings!$C$3,"Good",IF('BMW - Workings'!I83&lt;weightings!$B$3,"Very Good","Excellent")))))</f>
        <v>Not Applicable</v>
      </c>
      <c r="K83" s="88"/>
      <c r="L83" s="80"/>
      <c r="M83" s="80">
        <f>SUM(K70:K82)/100</f>
        <v>0</v>
      </c>
      <c r="N83" s="80">
        <f>SUM(L70:L82)</f>
        <v>0</v>
      </c>
      <c r="O83" s="80" t="e">
        <f>+M83/$N$125</f>
        <v>#DIV/0!</v>
      </c>
      <c r="P83" s="81" t="str">
        <f>IF(COUNTIF(P69:P82,"comment")&gt;=1,"You must provide a comment to explain this rating","Comments")</f>
        <v>Comments</v>
      </c>
    </row>
    <row r="84" spans="1:16" x14ac:dyDescent="0.25">
      <c r="A84" s="108" t="s">
        <v>34</v>
      </c>
      <c r="B84" s="109"/>
      <c r="C84" s="109"/>
      <c r="D84" s="109"/>
      <c r="E84" s="109"/>
      <c r="F84" s="109"/>
      <c r="G84" s="109"/>
      <c r="H84" s="109">
        <f>H83+H67</f>
        <v>12</v>
      </c>
      <c r="I84" s="110">
        <f>IFERROR((I58+I60+I62+I64+I66+I70+I72+I74+I76+I78+I80+I82)/(12-H84),0)</f>
        <v>0</v>
      </c>
      <c r="J84" s="21" t="str">
        <f>IF(I84=0,"Not Applicable",IF(I84&lt;weightings!$E$3,"Unsatisfactory",IF('BMW - Workings'!I84&lt;weightings!$D$3,"Marginal",IF('BMW - Workings'!I84&lt;weightings!$C$3,"Good",IF('BMW - Workings'!I84&lt;weightings!$B$3,"Very Good","Excellent")))))</f>
        <v>Not Applicable</v>
      </c>
      <c r="K84" s="88"/>
      <c r="L84" s="80"/>
      <c r="M84" s="89">
        <f>+M83+M67</f>
        <v>0</v>
      </c>
      <c r="N84" s="89">
        <f>+N83+N67</f>
        <v>0</v>
      </c>
      <c r="O84" s="103" t="e">
        <f>+O83+O67</f>
        <v>#DIV/0!</v>
      </c>
    </row>
    <row r="85" spans="1:16" x14ac:dyDescent="0.25">
      <c r="A85" s="77" t="s">
        <v>308</v>
      </c>
      <c r="B85" s="111"/>
      <c r="C85" s="111"/>
      <c r="D85" s="111"/>
      <c r="E85" s="111"/>
      <c r="F85" s="111"/>
      <c r="G85" s="111"/>
      <c r="H85" s="111"/>
      <c r="I85" s="112"/>
      <c r="J85" s="112"/>
      <c r="K85" s="111"/>
      <c r="L85" s="80"/>
      <c r="P85" s="81"/>
    </row>
    <row r="86" spans="1:16" ht="15.75" thickBot="1" x14ac:dyDescent="0.3">
      <c r="A86" s="82" t="s">
        <v>59</v>
      </c>
      <c r="B86" s="92" t="b">
        <v>0</v>
      </c>
      <c r="C86" s="92" t="b">
        <v>0</v>
      </c>
      <c r="D86" s="92" t="b">
        <v>0</v>
      </c>
      <c r="E86" s="92" t="b">
        <v>0</v>
      </c>
      <c r="F86" s="92" t="b">
        <v>0</v>
      </c>
      <c r="G86" s="92" t="b">
        <v>0</v>
      </c>
      <c r="L86" s="80"/>
      <c r="P86" s="81" t="str">
        <f>IF((COUNTIF(B86:G86,"true"))&gt;1,"Check Error",IF(COUNTIF(B86:G86,"false")&gt;=6,"Check Error",""))</f>
        <v>Check Error</v>
      </c>
    </row>
    <row r="87" spans="1:16" ht="15.75" thickBot="1" x14ac:dyDescent="0.3">
      <c r="A87" s="93"/>
      <c r="B87" s="94">
        <f>IF((COUNTIF(B86:B86,"True"))&gt;0,(COUNTIF(B86:B86,"True"))*$B$8,0)</f>
        <v>0</v>
      </c>
      <c r="C87" s="95">
        <f>IF((COUNTIF(C86:C86,"True"))&gt;0,(COUNTIF(C86:C86,"True"))*$C$8,0)</f>
        <v>0</v>
      </c>
      <c r="D87" s="95">
        <f>IF((COUNTIF(D86:D86,"True"))&gt;0,(COUNTIF(D86:D86,"True"))*$D$8,0)</f>
        <v>0</v>
      </c>
      <c r="E87" s="95">
        <f>IF((COUNTIF(E86:E86,"True"))&gt;0,(COUNTIF(E86:E86,"True"))*$E$8,0)</f>
        <v>0</v>
      </c>
      <c r="F87" s="95">
        <f>IF((COUNTIF(F86:F86,"True"))&gt;0,(COUNTIF(F86:F86,"True"))*$F$8,0)</f>
        <v>0</v>
      </c>
      <c r="G87" s="95">
        <f>COUNTIF(G86,"True")</f>
        <v>0</v>
      </c>
      <c r="H87" s="96">
        <f>IFERROR(SUM(B87:F87)/(1-G87),0)</f>
        <v>0</v>
      </c>
      <c r="I87" s="87" t="str">
        <f>IF(H87=5,"5",IF(H87=4,"4",IF(H87=3,"3",IF(H87=2,"2",IF(H87=1,"1",IF(H87&lt;=0,"0"))))))</f>
        <v>0</v>
      </c>
      <c r="J87" s="21" t="str">
        <f>IF(H87&gt;=5,"Excellent",IF(H87&gt;=4,"Very Good",IF(H87&gt;=3,"Good",IF(H87&gt;=2,"Marginal",IF(H87&gt;=1,"Unsatisfactory",IF(H87&lt;=0,"Not Applicable"))))))</f>
        <v>Not Applicable</v>
      </c>
      <c r="K87" s="88">
        <f>I87/5*L87*100</f>
        <v>0</v>
      </c>
      <c r="L87" s="80">
        <f>IF(H87&lt;=0,0,IF(133&gt;=1,C179))</f>
        <v>0</v>
      </c>
      <c r="M87" s="89"/>
      <c r="N87" s="89"/>
      <c r="O87" s="89"/>
      <c r="P87" s="81" t="str">
        <f>IF(COUNTIF(F86:G86,"true")+COUNTIF(B86,"true")&gt;0,"comment","")</f>
        <v/>
      </c>
    </row>
    <row r="88" spans="1:16" ht="15.75" thickBot="1" x14ac:dyDescent="0.3">
      <c r="A88" s="91"/>
      <c r="B88" s="92" t="b">
        <v>0</v>
      </c>
      <c r="C88" s="92" t="b">
        <v>0</v>
      </c>
      <c r="D88" s="92" t="b">
        <v>0</v>
      </c>
      <c r="E88" s="92" t="b">
        <v>0</v>
      </c>
      <c r="F88" s="92" t="b">
        <v>0</v>
      </c>
      <c r="G88" s="92" t="b">
        <v>0</v>
      </c>
      <c r="L88" s="80"/>
      <c r="M88" s="89"/>
      <c r="N88" s="89"/>
      <c r="O88" s="89"/>
      <c r="P88" s="81" t="str">
        <f>IF((COUNTIF(B88:G88,"true"))&gt;1,"Check Error",IF(COUNTIF(B88:G88,"false")&gt;=6,"Check Error",""))</f>
        <v>Check Error</v>
      </c>
    </row>
    <row r="89" spans="1:16" ht="15.75" thickBot="1" x14ac:dyDescent="0.3">
      <c r="A89" s="93"/>
      <c r="B89" s="94">
        <f>IF((COUNTIF(B88:B88,"True"))&gt;0,(COUNTIF(B88:B88,"True"))*$B$8,0)</f>
        <v>0</v>
      </c>
      <c r="C89" s="95">
        <f>IF((COUNTIF(C88:C88,"True"))&gt;0,(COUNTIF(C88:C88,"True"))*$C$8,0)</f>
        <v>0</v>
      </c>
      <c r="D89" s="95">
        <f>IF((COUNTIF(D88:D88,"True"))&gt;0,(COUNTIF(D88:D88,"True"))*$D$8,0)</f>
        <v>0</v>
      </c>
      <c r="E89" s="95">
        <f>IF((COUNTIF(E88:E88,"True"))&gt;0,(COUNTIF(E88:E88,"True"))*$E$8,0)</f>
        <v>0</v>
      </c>
      <c r="F89" s="95">
        <f>IF((COUNTIF(F88:F88,"True"))&gt;0,(COUNTIF(F88:F88,"True"))*$F$8,0)</f>
        <v>0</v>
      </c>
      <c r="G89" s="95">
        <f>COUNTIF(G88,"True")</f>
        <v>0</v>
      </c>
      <c r="H89" s="96">
        <f>IFERROR(SUM(B89:F89)/(1-G89),0)</f>
        <v>0</v>
      </c>
      <c r="I89" s="87" t="str">
        <f>IF(H89=5,"5",IF(H89=4,"4",IF(H89=3,"3",IF(H89=2,"2",IF(H89=1,"1",IF(H89&lt;=0,"0"))))))</f>
        <v>0</v>
      </c>
      <c r="J89" s="21" t="str">
        <f>IF(H89&gt;=5,"Excellent",IF(H89&gt;=4,"Very Good",IF(H89&gt;=3,"Good",IF(H89&gt;=2,"Marginal",IF(H89&gt;=1,"Unsatisfactory",IF(H89&lt;=0,"Not Applicable"))))))</f>
        <v>Not Applicable</v>
      </c>
      <c r="K89" s="88">
        <f>I89/5*L89*100</f>
        <v>0</v>
      </c>
      <c r="L89" s="80">
        <f>IF(H89&lt;=0,0,IF(133&gt;=1,C180))</f>
        <v>0</v>
      </c>
      <c r="M89" s="89"/>
      <c r="N89" s="89"/>
      <c r="O89" s="89"/>
      <c r="P89" s="81" t="str">
        <f>IF(COUNTIF(F88:G88,"true")+COUNTIF(B88,"true")&gt;0,"comment","")</f>
        <v/>
      </c>
    </row>
    <row r="90" spans="1:16" ht="15.75" thickBot="1" x14ac:dyDescent="0.3">
      <c r="A90" s="97"/>
      <c r="B90" s="92" t="b">
        <v>0</v>
      </c>
      <c r="C90" s="92" t="b">
        <v>0</v>
      </c>
      <c r="D90" s="92" t="b">
        <v>0</v>
      </c>
      <c r="E90" s="92" t="b">
        <v>0</v>
      </c>
      <c r="F90" s="92" t="b">
        <v>0</v>
      </c>
      <c r="G90" s="92" t="b">
        <v>0</v>
      </c>
      <c r="L90" s="80"/>
      <c r="M90" s="89"/>
      <c r="N90" s="89"/>
      <c r="O90" s="89"/>
      <c r="P90" s="81" t="str">
        <f>IF((COUNTIF(B90:G90,"true"))&gt;1,"Check Error",IF(COUNTIF(B90:G90,"false")&gt;=6,"Check Error",""))</f>
        <v>Check Error</v>
      </c>
    </row>
    <row r="91" spans="1:16" ht="15.75" thickBot="1" x14ac:dyDescent="0.3">
      <c r="A91" s="93"/>
      <c r="B91" s="94">
        <f>IF((COUNTIF(B90:B90,"True"))&gt;0,(COUNTIF(B90:B90,"True"))*$B$8,0)</f>
        <v>0</v>
      </c>
      <c r="C91" s="95">
        <f>IF((COUNTIF(C90:C90,"True"))&gt;0,(COUNTIF(C90:C90,"True"))*$C$8,0)</f>
        <v>0</v>
      </c>
      <c r="D91" s="95">
        <f>IF((COUNTIF(D90:D90,"True"))&gt;0,(COUNTIF(D90:D90,"True"))*$D$8,0)</f>
        <v>0</v>
      </c>
      <c r="E91" s="95">
        <f>IF((COUNTIF(E90:E90,"True"))&gt;0,(COUNTIF(E90:E90,"True"))*$E$8,0)</f>
        <v>0</v>
      </c>
      <c r="F91" s="95">
        <f>IF((COUNTIF(F90:F90,"True"))&gt;0,(COUNTIF(F90:F90,"True"))*$F$8,0)</f>
        <v>0</v>
      </c>
      <c r="G91" s="95">
        <f>COUNTIF(G90,"True")</f>
        <v>0</v>
      </c>
      <c r="H91" s="96">
        <f>IFERROR(SUM(B91:F91)/(1-G91),0)</f>
        <v>0</v>
      </c>
      <c r="I91" s="87" t="str">
        <f>IF(H91=5,"5",IF(H91=4,"4",IF(H91=3,"3",IF(H91=2,"2",IF(H91=1,"1",IF(H91&lt;=0,"0"))))))</f>
        <v>0</v>
      </c>
      <c r="J91" s="21" t="str">
        <f>IF(H91&gt;=5,"Excellent",IF(H91&gt;=4,"Very Good",IF(H91&gt;=3,"Good",IF(H91&gt;=2,"Marginal",IF(H91&gt;=1,"Unsatisfactory",IF(H91&lt;=0,"Not Applicable"))))))</f>
        <v>Not Applicable</v>
      </c>
      <c r="K91" s="88">
        <f>I91/5*L91*100</f>
        <v>0</v>
      </c>
      <c r="L91" s="80">
        <f>IF(H91&lt;=0,0,IF(133&gt;=1,C181))</f>
        <v>0</v>
      </c>
      <c r="M91" s="89"/>
      <c r="N91" s="89"/>
      <c r="O91" s="89"/>
      <c r="P91" s="81" t="str">
        <f>IF(COUNTIF(F90:G90,"true")+COUNTIF(B90,"true")&gt;0,"comment","")</f>
        <v/>
      </c>
    </row>
    <row r="92" spans="1:16" ht="15.75" thickBot="1" x14ac:dyDescent="0.3">
      <c r="A92" s="97"/>
      <c r="B92" s="92" t="b">
        <v>0</v>
      </c>
      <c r="C92" s="92" t="b">
        <v>0</v>
      </c>
      <c r="D92" s="92" t="b">
        <v>0</v>
      </c>
      <c r="E92" s="92" t="b">
        <v>0</v>
      </c>
      <c r="F92" s="92" t="b">
        <v>0</v>
      </c>
      <c r="G92" s="92" t="b">
        <v>0</v>
      </c>
      <c r="L92" s="80"/>
      <c r="M92" s="89"/>
      <c r="N92" s="89"/>
      <c r="O92" s="89"/>
      <c r="P92" s="81" t="str">
        <f>IF((COUNTIF(B92:G92,"true"))&gt;1,"Check Error",IF(COUNTIF(B92:G92,"false")&gt;=6,"Check Error",""))</f>
        <v>Check Error</v>
      </c>
    </row>
    <row r="93" spans="1:16" ht="15.75" thickBot="1" x14ac:dyDescent="0.3">
      <c r="A93" s="93"/>
      <c r="B93" s="94">
        <f>IF((COUNTIF(B92:B92,"True"))&gt;0,(COUNTIF(B92:B92,"True"))*$B$8,0)</f>
        <v>0</v>
      </c>
      <c r="C93" s="95">
        <f>IF((COUNTIF(C92:C92,"True"))&gt;0,(COUNTIF(C92:C92,"True"))*$C$8,0)</f>
        <v>0</v>
      </c>
      <c r="D93" s="95">
        <f>IF((COUNTIF(D92:D92,"True"))&gt;0,(COUNTIF(D92:D92,"True"))*$D$8,0)</f>
        <v>0</v>
      </c>
      <c r="E93" s="95">
        <f>IF((COUNTIF(E92:E92,"True"))&gt;0,(COUNTIF(E92:E92,"True"))*$E$8,0)</f>
        <v>0</v>
      </c>
      <c r="F93" s="95">
        <f>IF((COUNTIF(F92:F92,"True"))&gt;0,(COUNTIF(F92:F92,"True"))*$F$8,0)</f>
        <v>0</v>
      </c>
      <c r="G93" s="95">
        <f>COUNTIF(G92,"True")</f>
        <v>0</v>
      </c>
      <c r="H93" s="96">
        <f>IFERROR(SUM(B93:F93)/(1-G93),0)</f>
        <v>0</v>
      </c>
      <c r="I93" s="87" t="str">
        <f>IF(H93=5,"5",IF(H93=4,"4",IF(H93=3,"3",IF(H93=2,"2",IF(H93=1,"1",IF(H93&lt;=0,"0"))))))</f>
        <v>0</v>
      </c>
      <c r="J93" s="21" t="str">
        <f>IF(H93&gt;=5,"Excellent",IF(H93&gt;=4,"Very Good",IF(H93&gt;=3,"Good",IF(H93&gt;=2,"Marginal",IF(H93&gt;=1,"Unsatisfactory",IF(H93&lt;=0,"Not Applicable"))))))</f>
        <v>Not Applicable</v>
      </c>
      <c r="K93" s="88">
        <f>I93/5*L93*100</f>
        <v>0</v>
      </c>
      <c r="L93" s="80">
        <f>IF(H93&lt;=0,0,IF(133&gt;=1,C182))</f>
        <v>0</v>
      </c>
      <c r="M93" s="89"/>
      <c r="N93" s="89"/>
      <c r="O93" s="89"/>
      <c r="P93" s="81" t="str">
        <f>IF(COUNTIF(F92:G92,"true")+COUNTIF(B92,"true")&gt;0,"comment","")</f>
        <v/>
      </c>
    </row>
    <row r="94" spans="1:16" ht="15.75" thickBot="1" x14ac:dyDescent="0.3">
      <c r="A94" s="97"/>
      <c r="B94" s="92" t="b">
        <v>0</v>
      </c>
      <c r="C94" s="92" t="b">
        <v>0</v>
      </c>
      <c r="D94" s="92" t="b">
        <v>0</v>
      </c>
      <c r="E94" s="92" t="b">
        <v>0</v>
      </c>
      <c r="F94" s="92" t="b">
        <v>0</v>
      </c>
      <c r="G94" s="92" t="b">
        <v>0</v>
      </c>
      <c r="L94" s="80"/>
      <c r="M94" s="89"/>
      <c r="N94" s="89"/>
      <c r="O94" s="89"/>
      <c r="P94" s="81" t="str">
        <f>IF((COUNTIF(B94:G94,"true"))&gt;1,"Check Error",IF(COUNTIF(B94:G94,"false")&gt;=6,"Check Error",""))</f>
        <v>Check Error</v>
      </c>
    </row>
    <row r="95" spans="1:16" ht="15.75" thickBot="1" x14ac:dyDescent="0.3">
      <c r="A95" s="93"/>
      <c r="B95" s="94">
        <f>IF((COUNTIF(B94:B94,"True"))&gt;0,(COUNTIF(B94:B94,"True"))*$B$8,0)</f>
        <v>0</v>
      </c>
      <c r="C95" s="95">
        <f>IF((COUNTIF(C94:C94,"True"))&gt;0,(COUNTIF(C94:C94,"True"))*$C$8,0)</f>
        <v>0</v>
      </c>
      <c r="D95" s="95">
        <f>IF((COUNTIF(D94:D94,"True"))&gt;0,(COUNTIF(D94:D94,"True"))*$D$8,0)</f>
        <v>0</v>
      </c>
      <c r="E95" s="95">
        <f>IF((COUNTIF(E94:E94,"True"))&gt;0,(COUNTIF(E94:E94,"True"))*$E$8,0)</f>
        <v>0</v>
      </c>
      <c r="F95" s="95">
        <f>IF((COUNTIF(F94:F94,"True"))&gt;0,(COUNTIF(F94:F94,"True"))*$F$8,0)</f>
        <v>0</v>
      </c>
      <c r="G95" s="95">
        <f>COUNTIF(G94,"True")</f>
        <v>0</v>
      </c>
      <c r="H95" s="96">
        <f>IFERROR(SUM(B95:F95)/(1-G95),0)</f>
        <v>0</v>
      </c>
      <c r="I95" s="87" t="str">
        <f>IF(H95=5,"5",IF(H95=4,"4",IF(H95=3,"3",IF(H95=2,"2",IF(H95=1,"1",IF(H95&lt;=0,"0"))))))</f>
        <v>0</v>
      </c>
      <c r="J95" s="21" t="str">
        <f>IF(H95&gt;=5,"Excellent",IF(H95&gt;=4,"Very Good",IF(H95&gt;=3,"Good",IF(H95&gt;=2,"Marginal",IF(H95&gt;=1,"Unsatisfactory",IF(H95&lt;=0,"Not Applicable"))))))</f>
        <v>Not Applicable</v>
      </c>
      <c r="K95" s="88">
        <f>I95/5*L95*100</f>
        <v>0</v>
      </c>
      <c r="L95" s="80">
        <f>IF(H95&lt;=0,0,IF(133&gt;=1,C183))</f>
        <v>0</v>
      </c>
      <c r="M95" s="89"/>
      <c r="N95" s="89"/>
      <c r="O95" s="89"/>
      <c r="P95" s="81" t="str">
        <f>IF(COUNTIF(F94:G94,"true")+COUNTIF(B94,"true")&gt;0,"comment","")</f>
        <v/>
      </c>
    </row>
    <row r="96" spans="1:16" ht="15.75" thickBot="1" x14ac:dyDescent="0.3">
      <c r="A96" s="97"/>
      <c r="B96" s="92" t="b">
        <v>0</v>
      </c>
      <c r="C96" s="92" t="b">
        <v>0</v>
      </c>
      <c r="D96" s="92" t="b">
        <v>0</v>
      </c>
      <c r="E96" s="92" t="b">
        <v>0</v>
      </c>
      <c r="F96" s="92" t="b">
        <v>0</v>
      </c>
      <c r="G96" s="92" t="b">
        <v>0</v>
      </c>
      <c r="L96" s="80"/>
      <c r="M96" s="89"/>
      <c r="N96" s="89"/>
      <c r="O96" s="89"/>
      <c r="P96" s="81" t="str">
        <f>IF((COUNTIF(B96:G96,"true"))&gt;1,"Check Error",IF(COUNTIF(B96:G96,"false")&gt;=6,"Check Error",""))</f>
        <v>Check Error</v>
      </c>
    </row>
    <row r="97" spans="1:16" ht="15.75" thickBot="1" x14ac:dyDescent="0.3">
      <c r="A97" s="93"/>
      <c r="B97" s="94">
        <f>IF((COUNTIF(B96:B96,"True"))&gt;0,(COUNTIF(B96:B96,"True"))*$B$8,0)</f>
        <v>0</v>
      </c>
      <c r="C97" s="95">
        <f>IF((COUNTIF(C96:C96,"True"))&gt;0,(COUNTIF(C96:C96,"True"))*$C$8,0)</f>
        <v>0</v>
      </c>
      <c r="D97" s="95">
        <f>IF((COUNTIF(D96:D96,"True"))&gt;0,(COUNTIF(D96:D96,"True"))*$D$8,0)</f>
        <v>0</v>
      </c>
      <c r="E97" s="95">
        <f>IF((COUNTIF(E96:E96,"True"))&gt;0,(COUNTIF(E96:E96,"True"))*$E$8,0)</f>
        <v>0</v>
      </c>
      <c r="F97" s="95">
        <f>IF((COUNTIF(F96:F96,"True"))&gt;0,(COUNTIF(F96:F96,"True"))*$F$8,0)</f>
        <v>0</v>
      </c>
      <c r="G97" s="95">
        <f>COUNTIF(G96,"True")</f>
        <v>0</v>
      </c>
      <c r="H97" s="96">
        <f>IFERROR(SUM(B97:F97)/(1-G97),0)</f>
        <v>0</v>
      </c>
      <c r="I97" s="87" t="str">
        <f>IF(H97=5,"5",IF(H97=4,"4",IF(H97=3,"3",IF(H97=2,"2",IF(H97=1,"1",IF(H97&lt;=0,"0"))))))</f>
        <v>0</v>
      </c>
      <c r="J97" s="21" t="str">
        <f>IF(H97&gt;=5,"Excellent",IF(H97&gt;=4,"Very Good",IF(H97&gt;=3,"Good",IF(H97&gt;=2,"Marginal",IF(H97&gt;=1,"Unsatisfactory",IF(H97&lt;=0,"Not Applicable"))))))</f>
        <v>Not Applicable</v>
      </c>
      <c r="K97" s="88">
        <f>I97/5*L97*100</f>
        <v>0</v>
      </c>
      <c r="L97" s="80">
        <f>IF(H97&lt;=0,0,IF(133&gt;=1,C184))</f>
        <v>0</v>
      </c>
      <c r="M97" s="89"/>
      <c r="N97" s="89"/>
      <c r="O97" s="89"/>
      <c r="P97" s="81" t="str">
        <f>IF(COUNTIF(F96:G96,"true")+COUNTIF(B96,"true")&gt;0,"comment","")</f>
        <v/>
      </c>
    </row>
    <row r="98" spans="1:16" x14ac:dyDescent="0.25">
      <c r="A98" s="74" t="s">
        <v>71</v>
      </c>
      <c r="H98" s="12">
        <f>COUNTIF(H87:H97,0)</f>
        <v>6</v>
      </c>
      <c r="I98" s="104">
        <f>IFERROR((I87+I89+I91+I93+I95+I97)/(6-H98),0)</f>
        <v>0</v>
      </c>
      <c r="J98" s="21" t="str">
        <f>IF(I98=0,"Not Applicable",IF(I98&lt;weightings!$E$3,"Unsatisfactory",IF('BMW - Workings'!I98&lt;weightings!$D$3,"Marginal",IF('BMW - Workings'!I98&lt;weightings!$C$3,"Good",IF('BMW - Workings'!I98&lt;weightings!$B$3,"Very Good","Excellent")))))</f>
        <v>Not Applicable</v>
      </c>
      <c r="K98" s="88"/>
      <c r="L98" s="80"/>
      <c r="M98" s="80">
        <f>SUM(K87:K97)/100</f>
        <v>0</v>
      </c>
      <c r="N98" s="80">
        <f>SUM(L87:L97)</f>
        <v>0</v>
      </c>
      <c r="O98" s="80" t="e">
        <f>+M98/$N$125</f>
        <v>#DIV/0!</v>
      </c>
      <c r="P98" s="81" t="str">
        <f>IF(COUNTIF(P86:P97,"comment")&gt;=1,"You must provide a comment to explain this rating","Comments")</f>
        <v>Comments</v>
      </c>
    </row>
    <row r="99" spans="1:16" ht="9.4" customHeight="1" x14ac:dyDescent="0.25">
      <c r="I99" s="113"/>
      <c r="K99" s="88"/>
      <c r="L99" s="80"/>
      <c r="M99" s="89"/>
      <c r="N99" s="89"/>
      <c r="O99" s="89"/>
    </row>
    <row r="100" spans="1:16" ht="30.75" thickBot="1" x14ac:dyDescent="0.3">
      <c r="A100" s="82" t="s">
        <v>95</v>
      </c>
      <c r="B100" s="92" t="b">
        <v>0</v>
      </c>
      <c r="C100" s="92" t="b">
        <v>0</v>
      </c>
      <c r="D100" s="92" t="b">
        <v>0</v>
      </c>
      <c r="E100" s="92" t="b">
        <v>0</v>
      </c>
      <c r="F100" s="92" t="b">
        <v>0</v>
      </c>
      <c r="G100" s="92" t="b">
        <v>0</v>
      </c>
      <c r="L100" s="80"/>
      <c r="M100" s="89"/>
      <c r="N100" s="89"/>
      <c r="O100" s="89"/>
      <c r="P100" s="81" t="str">
        <f>IF((COUNTIF(B100:G100,"true"))&gt;1,"Check Error",IF(COUNTIF(B100:G100,"false")&gt;=6,"Check Error",""))</f>
        <v>Check Error</v>
      </c>
    </row>
    <row r="101" spans="1:16" ht="15.75" thickBot="1" x14ac:dyDescent="0.3">
      <c r="A101" s="93"/>
      <c r="B101" s="94">
        <f>IF((COUNTIF(B100:B100,"True"))&gt;0,(COUNTIF(B100:B100,"True"))*$B$8,0)</f>
        <v>0</v>
      </c>
      <c r="C101" s="95">
        <f>IF((COUNTIF(C100:C100,"True"))&gt;0,(COUNTIF(C100:C100,"True"))*$C$8,0)</f>
        <v>0</v>
      </c>
      <c r="D101" s="95">
        <f>IF((COUNTIF(D100:D100,"True"))&gt;0,(COUNTIF(D100:D100,"True"))*$D$8,0)</f>
        <v>0</v>
      </c>
      <c r="E101" s="95">
        <f>IF((COUNTIF(E100:E100,"True"))&gt;0,(COUNTIF(E100:E100,"True"))*$E$8,0)</f>
        <v>0</v>
      </c>
      <c r="F101" s="95">
        <f>IF((COUNTIF(F100:F100,"True"))&gt;0,(COUNTIF(F100:F100,"True"))*$F$8,0)</f>
        <v>0</v>
      </c>
      <c r="G101" s="95">
        <f>COUNTIF(G100,"True")</f>
        <v>0</v>
      </c>
      <c r="H101" s="96">
        <f>IFERROR(SUM(B101:F101)/(1-G101),0)</f>
        <v>0</v>
      </c>
      <c r="I101" s="87" t="str">
        <f>IF(H101=5,"5",IF(H101=4,"4",IF(H101=3,"3",IF(H101=2,"2",IF(H101=1,"1",IF(H101&lt;=0,"0"))))))</f>
        <v>0</v>
      </c>
      <c r="J101" s="21" t="str">
        <f>IF(H101&gt;=5,"Excellent",IF(H101&gt;=4,"Very Good",IF(H101&gt;=3,"Good",IF(H101&gt;=2,"Marginal",IF(H101&gt;=1,"Unsatisfactory",IF(H101&lt;=0,"Not Applicable"))))))</f>
        <v>Not Applicable</v>
      </c>
      <c r="K101" s="88">
        <f>I101/5*L101*100</f>
        <v>0</v>
      </c>
      <c r="L101" s="80">
        <f>IF(H101&lt;=0,0,IF(133&gt;=1,C186))</f>
        <v>0</v>
      </c>
      <c r="M101" s="89"/>
      <c r="N101" s="89"/>
      <c r="O101" s="89"/>
      <c r="P101" s="81" t="str">
        <f>IF(COUNTIF(F100:G100,"true")+COUNTIF(B100,"true")&gt;0,"comment","")</f>
        <v/>
      </c>
    </row>
    <row r="102" spans="1:16" ht="15.75" thickBot="1" x14ac:dyDescent="0.3">
      <c r="A102" s="91"/>
      <c r="B102" s="92" t="b">
        <v>0</v>
      </c>
      <c r="C102" s="92" t="b">
        <v>0</v>
      </c>
      <c r="D102" s="92" t="b">
        <v>0</v>
      </c>
      <c r="E102" s="92" t="b">
        <v>0</v>
      </c>
      <c r="F102" s="92" t="b">
        <v>0</v>
      </c>
      <c r="G102" s="92" t="b">
        <v>0</v>
      </c>
      <c r="L102" s="80"/>
      <c r="M102" s="89"/>
      <c r="N102" s="89"/>
      <c r="O102" s="89"/>
      <c r="P102" s="81" t="str">
        <f>IF((COUNTIF(B102:G102,"true"))&gt;1,"Check Error",IF(COUNTIF(B102:G102,"false")&gt;=6,"Check Error",""))</f>
        <v>Check Error</v>
      </c>
    </row>
    <row r="103" spans="1:16" ht="15.75" thickBot="1" x14ac:dyDescent="0.3">
      <c r="A103" s="93"/>
      <c r="B103" s="94">
        <f>IF((COUNTIF(B102:B102,"True"))&gt;0,(COUNTIF(B102:B102,"True"))*$B$8,0)</f>
        <v>0</v>
      </c>
      <c r="C103" s="95">
        <f>IF((COUNTIF(C102:C102,"True"))&gt;0,(COUNTIF(C102:C102,"True"))*$C$8,0)</f>
        <v>0</v>
      </c>
      <c r="D103" s="95">
        <f>IF((COUNTIF(D102:D102,"True"))&gt;0,(COUNTIF(D102:D102,"True"))*$D$8,0)</f>
        <v>0</v>
      </c>
      <c r="E103" s="95">
        <f>IF((COUNTIF(E102:E102,"True"))&gt;0,(COUNTIF(E102:E102,"True"))*$E$8,0)</f>
        <v>0</v>
      </c>
      <c r="F103" s="95">
        <f>IF((COUNTIF(F102:F102,"True"))&gt;0,(COUNTIF(F102:F102,"True"))*$F$8,0)</f>
        <v>0</v>
      </c>
      <c r="G103" s="95">
        <f>COUNTIF(G102,"True")</f>
        <v>0</v>
      </c>
      <c r="H103" s="96">
        <f>IFERROR(SUM(B103:F103)/(1-G103),0)</f>
        <v>0</v>
      </c>
      <c r="I103" s="87" t="str">
        <f>IF(H103=5,"5",IF(H103=4,"4",IF(H103=3,"3",IF(H103=2,"2",IF(H103=1,"1",IF(H103&lt;=0,"0"))))))</f>
        <v>0</v>
      </c>
      <c r="J103" s="21" t="str">
        <f>IF(H103&gt;=5,"Excellent",IF(H103&gt;=4,"Very Good",IF(H103&gt;=3,"Good",IF(H103&gt;=2,"Marginal",IF(H103&gt;=1,"Unsatisfactory",IF(H103&lt;=0,"Not Applicable"))))))</f>
        <v>Not Applicable</v>
      </c>
      <c r="K103" s="88">
        <f>I103/5*L103*100</f>
        <v>0</v>
      </c>
      <c r="L103" s="80">
        <f>IF(H103&lt;=0,0,IF(133&gt;=1,C187))</f>
        <v>0</v>
      </c>
      <c r="M103" s="89"/>
      <c r="N103" s="89"/>
      <c r="O103" s="89"/>
      <c r="P103" s="81" t="str">
        <f>IF(COUNTIF(F102:G102,"true")+COUNTIF(B102,"true")&gt;0,"comment","")</f>
        <v/>
      </c>
    </row>
    <row r="104" spans="1:16" x14ac:dyDescent="0.25">
      <c r="A104" s="74" t="s">
        <v>72</v>
      </c>
      <c r="H104" s="12">
        <f>COUNTIF(H101:H103,0)</f>
        <v>2</v>
      </c>
      <c r="I104" s="104">
        <f>IFERROR((I101+I103)/(2-H104),0)</f>
        <v>0</v>
      </c>
      <c r="J104" s="21" t="str">
        <f>IF(I104=0,"Not Applicable",IF(I104&lt;weightings!$E$3,"Unsatisfactory",IF('BMW - Workings'!I104&lt;weightings!$D$3,"Marginal",IF('BMW - Workings'!I104&lt;weightings!$C$3,"Good",IF('BMW - Workings'!I104&lt;weightings!$B$3,"Very Good","Excellent")))))</f>
        <v>Not Applicable</v>
      </c>
      <c r="K104" s="88"/>
      <c r="L104" s="80"/>
      <c r="M104" s="80">
        <f>SUM(K101:K103)/100</f>
        <v>0</v>
      </c>
      <c r="N104" s="80">
        <f>SUM(L101:L103)</f>
        <v>0</v>
      </c>
      <c r="O104" s="80" t="e">
        <f>+M104/$N$125</f>
        <v>#DIV/0!</v>
      </c>
      <c r="P104" s="81" t="str">
        <f>IF(COUNTIF(P100:P103,"comment")&gt;=1,"You must provide a comment to explain this rating","Comments")</f>
        <v>Comments</v>
      </c>
    </row>
    <row r="105" spans="1:16" x14ac:dyDescent="0.25">
      <c r="A105" s="108" t="s">
        <v>34</v>
      </c>
      <c r="B105" s="109"/>
      <c r="C105" s="109"/>
      <c r="D105" s="109"/>
      <c r="E105" s="109"/>
      <c r="F105" s="109"/>
      <c r="G105" s="109"/>
      <c r="H105" s="109">
        <f>H98+H104</f>
        <v>8</v>
      </c>
      <c r="I105" s="110">
        <f>IFERROR((I87+I89+I91+I93+I95+I97+I101+I103)/(8-H105),0)</f>
        <v>0</v>
      </c>
      <c r="J105" s="21" t="str">
        <f>IF(I105=0,"Not Applicable",IF(I105&lt;weightings!$E$3,"Unsatisfactory",IF('BMW - Workings'!I105&lt;weightings!$D$3,"Marginal",IF('BMW - Workings'!I105&lt;weightings!$C$3,"Good",IF('BMW - Workings'!I105&lt;weightings!$B$3,"Very Good","Excellent")))))</f>
        <v>Not Applicable</v>
      </c>
      <c r="K105" s="114"/>
      <c r="L105" s="80"/>
      <c r="M105" s="80">
        <f>+M104+M98</f>
        <v>0</v>
      </c>
      <c r="N105" s="89">
        <f>+N104+N98</f>
        <v>0</v>
      </c>
      <c r="O105" s="103" t="e">
        <f>+O104+O98</f>
        <v>#DIV/0!</v>
      </c>
      <c r="P105" s="81"/>
    </row>
    <row r="106" spans="1:16" x14ac:dyDescent="0.25">
      <c r="A106" s="77" t="s">
        <v>10</v>
      </c>
      <c r="B106" s="78"/>
      <c r="C106" s="78"/>
      <c r="D106" s="78"/>
      <c r="E106" s="78"/>
      <c r="F106" s="78"/>
      <c r="G106" s="78"/>
      <c r="H106" s="78"/>
      <c r="I106" s="79"/>
      <c r="J106" s="79"/>
      <c r="K106" s="78"/>
      <c r="L106" s="80"/>
      <c r="P106" s="81"/>
    </row>
    <row r="107" spans="1:16" ht="15.75" thickBot="1" x14ac:dyDescent="0.3">
      <c r="A107" s="82" t="s">
        <v>28</v>
      </c>
      <c r="B107" s="92" t="b">
        <v>0</v>
      </c>
      <c r="C107" s="92" t="b">
        <v>0</v>
      </c>
      <c r="D107" s="92" t="b">
        <v>0</v>
      </c>
      <c r="E107" s="92" t="b">
        <v>0</v>
      </c>
      <c r="F107" s="92" t="b">
        <v>0</v>
      </c>
      <c r="G107" s="92" t="b">
        <v>0</v>
      </c>
      <c r="L107" s="80"/>
      <c r="M107" s="89"/>
      <c r="N107" s="89"/>
      <c r="O107" s="89"/>
      <c r="P107" s="81" t="str">
        <f>IF((COUNTIF(B107:G107,"true"))&gt;1,"Check Error",IF(COUNTIF(B107:G107,"false")&gt;=6,"Check Error",""))</f>
        <v>Check Error</v>
      </c>
    </row>
    <row r="108" spans="1:16" ht="15.75" thickBot="1" x14ac:dyDescent="0.3">
      <c r="A108" s="93"/>
      <c r="B108" s="94">
        <f>IF((COUNTIF(B107:B107,"True"))&gt;0,(COUNTIF(B107:B107,"True"))*$B$8,0)</f>
        <v>0</v>
      </c>
      <c r="C108" s="95">
        <f>IF((COUNTIF(C107:C107,"True"))&gt;0,(COUNTIF(C107:C107,"True"))*$C$8,0)</f>
        <v>0</v>
      </c>
      <c r="D108" s="95">
        <f>IF((COUNTIF(D107:D107,"True"))&gt;0,(COUNTIF(D107:D107,"True"))*$D$8,0)</f>
        <v>0</v>
      </c>
      <c r="E108" s="95">
        <f>IF((COUNTIF(E107:E107,"True"))&gt;0,(COUNTIF(E107:E107,"True"))*$E$8,0)</f>
        <v>0</v>
      </c>
      <c r="F108" s="95">
        <f>IF((COUNTIF(F107:F107,"True"))&gt;0,(COUNTIF(F107:F107,"True"))*$F$8,0)</f>
        <v>0</v>
      </c>
      <c r="G108" s="95">
        <f>COUNTIF(G107,"True")</f>
        <v>0</v>
      </c>
      <c r="H108" s="96">
        <f>IFERROR(SUM(B108:F108)/(1-G108),0)</f>
        <v>0</v>
      </c>
      <c r="I108" s="87" t="str">
        <f>IF(H108=5,"5",IF(H108=4,"4",IF(H108=3,"3",IF(H108=2,"2",IF(H108=1,"1",IF(H108&lt;=0,"0"))))))</f>
        <v>0</v>
      </c>
      <c r="J108" s="21" t="str">
        <f>IF(H108&gt;=5,"Excellent",IF(H108&gt;=4,"Very Good",IF(H108&gt;=3,"Good",IF(H108&gt;=2,"Marginal",IF(H108&gt;=1,"Unsatisfactory",IF(H108&lt;=0,"Not Applicable"))))))</f>
        <v>Not Applicable</v>
      </c>
      <c r="K108" s="88">
        <f>I108/5*L108*100</f>
        <v>0</v>
      </c>
      <c r="L108" s="80">
        <f>IF(H108&lt;=0,0,IF(133&gt;=1,C191))</f>
        <v>0</v>
      </c>
      <c r="M108" s="89"/>
      <c r="N108" s="89"/>
      <c r="O108" s="89"/>
      <c r="P108" s="81" t="str">
        <f>IF(COUNTIF(F107:G107,"true")+COUNTIF(B107,"true")&gt;0,"comment","")</f>
        <v/>
      </c>
    </row>
    <row r="109" spans="1:16" ht="15.75" thickBot="1" x14ac:dyDescent="0.3">
      <c r="A109" s="91"/>
      <c r="B109" s="92" t="b">
        <v>0</v>
      </c>
      <c r="C109" s="92" t="b">
        <v>0</v>
      </c>
      <c r="D109" s="92" t="b">
        <v>0</v>
      </c>
      <c r="E109" s="92" t="b">
        <v>0</v>
      </c>
      <c r="F109" s="92" t="b">
        <v>0</v>
      </c>
      <c r="G109" s="92" t="b">
        <v>0</v>
      </c>
      <c r="L109" s="80"/>
      <c r="M109" s="89"/>
      <c r="N109" s="89"/>
      <c r="O109" s="89"/>
      <c r="P109" s="81" t="str">
        <f>IF((COUNTIF(B109:G109,"true"))&gt;1,"Check Error",IF(COUNTIF(B109:G109,"false")&gt;=6,"Check Error",""))</f>
        <v>Check Error</v>
      </c>
    </row>
    <row r="110" spans="1:16" ht="15.75" thickBot="1" x14ac:dyDescent="0.3">
      <c r="A110" s="93"/>
      <c r="B110" s="94">
        <f>IF((COUNTIF(B109:B109,"True"))&gt;0,(COUNTIF(B109:B109,"True"))*$B$8,0)</f>
        <v>0</v>
      </c>
      <c r="C110" s="95">
        <f>IF((COUNTIF(C109:C109,"True"))&gt;0,(COUNTIF(C109:C109,"True"))*$C$8,0)</f>
        <v>0</v>
      </c>
      <c r="D110" s="95">
        <f>IF((COUNTIF(D109:D109,"True"))&gt;0,(COUNTIF(D109:D109,"True"))*$D$8,0)</f>
        <v>0</v>
      </c>
      <c r="E110" s="95">
        <f>IF((COUNTIF(E109:E109,"True"))&gt;0,(COUNTIF(E109:E109,"True"))*$E$8,0)</f>
        <v>0</v>
      </c>
      <c r="F110" s="95">
        <f>IF((COUNTIF(F109:F109,"True"))&gt;0,(COUNTIF(F109:F109,"True"))*$F$8,0)</f>
        <v>0</v>
      </c>
      <c r="G110" s="95">
        <f>COUNTIF(G109,"True")</f>
        <v>0</v>
      </c>
      <c r="H110" s="96">
        <f>IFERROR(SUM(B110:F110)/(1-G110),0)</f>
        <v>0</v>
      </c>
      <c r="I110" s="87" t="str">
        <f>IF(H110=5,"5",IF(H110=4,"4",IF(H110=3,"3",IF(H110=2,"2",IF(H110=1,"1",IF(H110&lt;=0,"0"))))))</f>
        <v>0</v>
      </c>
      <c r="J110" s="21" t="str">
        <f>IF(H110&gt;=5,"Excellent",IF(H110&gt;=4,"Very Good",IF(H110&gt;=3,"Good",IF(H110&gt;=2,"Marginal",IF(H110&gt;=1,"Unsatisfactory",IF(H110&lt;=0,"Not Applicable"))))))</f>
        <v>Not Applicable</v>
      </c>
      <c r="K110" s="88">
        <f>I110/5*L110*100</f>
        <v>0</v>
      </c>
      <c r="L110" s="80">
        <f>IF(H110&lt;=0,0,IF(133&gt;=1,C192))</f>
        <v>0</v>
      </c>
      <c r="M110" s="89"/>
      <c r="N110" s="89"/>
      <c r="O110" s="89"/>
      <c r="P110" s="81" t="str">
        <f>IF(COUNTIF(F109:G109,"true")+COUNTIF(B109,"true")&gt;0,"comment","")</f>
        <v/>
      </c>
    </row>
    <row r="111" spans="1:16" x14ac:dyDescent="0.25">
      <c r="A111" s="74" t="s">
        <v>71</v>
      </c>
      <c r="H111" s="12">
        <f>COUNTIF(H108:H110,0)</f>
        <v>2</v>
      </c>
      <c r="I111" s="104">
        <f>IFERROR((I108+I110)/(2-H111),0)</f>
        <v>0</v>
      </c>
      <c r="J111" s="21" t="str">
        <f>IF(I111=0,"Not Applicable",IF(I111&lt;weightings!$E$3,"Unsatisfactory",IF('BMW - Workings'!I111&lt;weightings!$D$3,"Marginal",IF('BMW - Workings'!I111&lt;weightings!$C$3,"Good",IF('BMW - Workings'!I111&lt;weightings!$B$3,"Very Good","Excellent")))))</f>
        <v>Not Applicable</v>
      </c>
      <c r="K111" s="88"/>
      <c r="L111" s="80"/>
      <c r="M111" s="80">
        <f>SUM(K108:K110)/100</f>
        <v>0</v>
      </c>
      <c r="N111" s="80">
        <f>SUM(L108:L110)</f>
        <v>0</v>
      </c>
      <c r="O111" s="103" t="e">
        <f>+M111/$N$125</f>
        <v>#DIV/0!</v>
      </c>
      <c r="P111" s="81" t="str">
        <f>IF(COUNTIF(P107:P110,"comment")&gt;=1,"You must provide a comment to explain this rating","Comments")</f>
        <v>Comments</v>
      </c>
    </row>
    <row r="112" spans="1:16" ht="9.4" customHeight="1" x14ac:dyDescent="0.25">
      <c r="I112" s="113"/>
      <c r="K112" s="88"/>
      <c r="L112" s="80"/>
      <c r="M112" s="89"/>
      <c r="N112" s="89"/>
      <c r="O112" s="89"/>
    </row>
    <row r="113" spans="1:16" ht="30.75" thickBot="1" x14ac:dyDescent="0.3">
      <c r="A113" s="115" t="s">
        <v>60</v>
      </c>
      <c r="B113" s="92" t="b">
        <v>0</v>
      </c>
      <c r="C113" s="92" t="b">
        <v>0</v>
      </c>
      <c r="D113" s="92" t="b">
        <v>0</v>
      </c>
      <c r="E113" s="92" t="b">
        <v>0</v>
      </c>
      <c r="F113" s="92" t="b">
        <v>0</v>
      </c>
      <c r="G113" s="92" t="b">
        <v>0</v>
      </c>
      <c r="L113" s="80"/>
      <c r="M113" s="89"/>
      <c r="N113" s="89"/>
      <c r="O113" s="89"/>
      <c r="P113" s="81" t="str">
        <f>IF((COUNTIF(B113:G113,"true"))&gt;1,"Check Error",IF(COUNTIF(B113:G113,"false")&gt;=6,"Check Error",""))</f>
        <v>Check Error</v>
      </c>
    </row>
    <row r="114" spans="1:16" ht="15.75" thickBot="1" x14ac:dyDescent="0.3">
      <c r="A114" s="93"/>
      <c r="B114" s="94">
        <f>IF((COUNTIF(B113:B113,"True"))&gt;0,(COUNTIF(B113:B113,"True"))*$B$8,0)</f>
        <v>0</v>
      </c>
      <c r="C114" s="95">
        <f>IF((COUNTIF(C113:C113,"True"))&gt;0,(COUNTIF(C113:C113,"True"))*$C$8,0)</f>
        <v>0</v>
      </c>
      <c r="D114" s="95">
        <f>IF((COUNTIF(D113:D113,"True"))&gt;0,(COUNTIF(D113:D113,"True"))*$D$8,0)</f>
        <v>0</v>
      </c>
      <c r="E114" s="95">
        <f>IF((COUNTIF(E113:E113,"True"))&gt;0,(COUNTIF(E113:E113,"True"))*$E$8,0)</f>
        <v>0</v>
      </c>
      <c r="F114" s="95">
        <f>IF((COUNTIF(F113:F113,"True"))&gt;0,(COUNTIF(F113:F113,"True"))*$F$8,0)</f>
        <v>0</v>
      </c>
      <c r="G114" s="95">
        <f>COUNTIF(G113,"True")</f>
        <v>0</v>
      </c>
      <c r="H114" s="96">
        <f>IFERROR(SUM(B114:F114)/(1-G114),0)</f>
        <v>0</v>
      </c>
      <c r="I114" s="87" t="str">
        <f>IF(H114=5,"5",IF(H114=4,"4",IF(H114=3,"3",IF(H114=2,"2",IF(H114=1,"1",IF(H114&lt;=0,"0"))))))</f>
        <v>0</v>
      </c>
      <c r="J114" s="21" t="str">
        <f>IF(H114&gt;=5,"Excellent",IF(H114&gt;=4,"Very Good",IF(H114&gt;=3,"Good",IF(H114&gt;=2,"Marginal",IF(H114&gt;=1,"Unsatisfactory",IF(H114&lt;=0,"Not Applicable"))))))</f>
        <v>Not Applicable</v>
      </c>
      <c r="K114" s="88">
        <f>I114/5*L114*100</f>
        <v>0</v>
      </c>
      <c r="L114" s="80">
        <f>IF(H114&lt;=0,0,IF(133&gt;=1,C194))</f>
        <v>0</v>
      </c>
      <c r="M114" s="89"/>
      <c r="N114" s="89"/>
      <c r="O114" s="89"/>
      <c r="P114" s="81" t="str">
        <f>IF(COUNTIF(F113:G113,"true")+COUNTIF(B113,"true")&gt;0,"comment","")</f>
        <v/>
      </c>
    </row>
    <row r="115" spans="1:16" ht="15.75" thickBot="1" x14ac:dyDescent="0.3">
      <c r="A115" s="91"/>
      <c r="B115" s="92" t="b">
        <v>0</v>
      </c>
      <c r="C115" s="92" t="b">
        <v>0</v>
      </c>
      <c r="D115" s="92" t="b">
        <v>0</v>
      </c>
      <c r="E115" s="92" t="b">
        <v>0</v>
      </c>
      <c r="F115" s="92" t="b">
        <v>0</v>
      </c>
      <c r="G115" s="92" t="b">
        <v>0</v>
      </c>
      <c r="L115" s="80"/>
      <c r="M115" s="89"/>
      <c r="N115" s="89"/>
      <c r="O115" s="89"/>
      <c r="P115" s="81" t="str">
        <f>IF((COUNTIF(B115:G115,"true"))&gt;1,"Check Error",IF(COUNTIF(B115:G115,"false")&gt;=6,"Check Error",""))</f>
        <v>Check Error</v>
      </c>
    </row>
    <row r="116" spans="1:16" ht="15.75" thickBot="1" x14ac:dyDescent="0.3">
      <c r="A116" s="93"/>
      <c r="B116" s="94">
        <f>IF((COUNTIF(B115:B115,"True"))&gt;0,(COUNTIF(B115:B115,"True"))*$B$8,0)</f>
        <v>0</v>
      </c>
      <c r="C116" s="95">
        <f>IF((COUNTIF(C115:C115,"True"))&gt;0,(COUNTIF(C115:C115,"True"))*$C$8,0)</f>
        <v>0</v>
      </c>
      <c r="D116" s="95">
        <f>IF((COUNTIF(D115:D115,"True"))&gt;0,(COUNTIF(D115:D115,"True"))*$D$8,0)</f>
        <v>0</v>
      </c>
      <c r="E116" s="95">
        <f>IF((COUNTIF(E115:E115,"True"))&gt;0,(COUNTIF(E115:E115,"True"))*$E$8,0)</f>
        <v>0</v>
      </c>
      <c r="F116" s="95">
        <f>IF((COUNTIF(F115:F115,"True"))&gt;0,(COUNTIF(F115:F115,"True"))*$F$8,0)</f>
        <v>0</v>
      </c>
      <c r="G116" s="95">
        <f>COUNTIF(G115,"True")</f>
        <v>0</v>
      </c>
      <c r="H116" s="96">
        <f>IFERROR(SUM(B116:F116)/(1-G116),0)</f>
        <v>0</v>
      </c>
      <c r="I116" s="87" t="str">
        <f>IF(H116=5,"5",IF(H116=4,"4",IF(H116=3,"3",IF(H116=2,"2",IF(H116=1,"1",IF(H116&lt;=0,"0"))))))</f>
        <v>0</v>
      </c>
      <c r="J116" s="21" t="str">
        <f>IF(H116&gt;=5,"Excellent",IF(H116&gt;=4,"Very Good",IF(H116&gt;=3,"Good",IF(H116&gt;=2,"Marginal",IF(H116&gt;=1,"Unsatisfactory",IF(H116&lt;=0,"Not Applicable"))))))</f>
        <v>Not Applicable</v>
      </c>
      <c r="K116" s="88">
        <f>I116/5*L116*100</f>
        <v>0</v>
      </c>
      <c r="L116" s="80">
        <f>IF(H116&lt;=0,0,IF(133&gt;=1,C195))</f>
        <v>0</v>
      </c>
      <c r="M116" s="89"/>
      <c r="N116" s="89"/>
      <c r="O116" s="89"/>
      <c r="P116" s="81" t="str">
        <f>IF(COUNTIF(F115:G115,"true")+COUNTIF(B115,"true")&gt;0,"comment","")</f>
        <v/>
      </c>
    </row>
    <row r="117" spans="1:16" x14ac:dyDescent="0.25">
      <c r="A117" s="74" t="s">
        <v>72</v>
      </c>
      <c r="H117" s="12">
        <f>COUNTIF(H114:H116,0)</f>
        <v>2</v>
      </c>
      <c r="I117" s="104">
        <f>IFERROR((I114+I116)/(2-H117),0)</f>
        <v>0</v>
      </c>
      <c r="J117" s="21" t="str">
        <f>IF(I117=0,"Not Applicable",IF(I117&lt;weightings!$E$3,"Unsatisfactory",IF('BMW - Workings'!I117&lt;weightings!$D$3,"Marginal",IF('BMW - Workings'!I117&lt;weightings!$C$3,"Good",IF('BMW - Workings'!I117&lt;weightings!$B$3,"Very Good","Excellent")))))</f>
        <v>Not Applicable</v>
      </c>
      <c r="K117" s="88"/>
      <c r="L117" s="80"/>
      <c r="M117" s="80">
        <f>SUM(K114:K116)/100</f>
        <v>0</v>
      </c>
      <c r="N117" s="80">
        <f>SUM(L114:L116)</f>
        <v>0</v>
      </c>
      <c r="O117" s="80" t="e">
        <f>+M117/$N$125</f>
        <v>#DIV/0!</v>
      </c>
      <c r="P117" s="81" t="str">
        <f>IF(COUNTIF(P113:P116,"comment")&gt;=1,"You must provide a comment to explain this rating","Comments")</f>
        <v>Comments</v>
      </c>
    </row>
    <row r="118" spans="1:16" ht="9.4" customHeight="1" x14ac:dyDescent="0.25">
      <c r="I118" s="113"/>
      <c r="K118" s="88"/>
      <c r="L118" s="80"/>
      <c r="M118" s="89"/>
      <c r="N118" s="89"/>
      <c r="O118" s="89"/>
    </row>
    <row r="119" spans="1:16" ht="15.75" thickBot="1" x14ac:dyDescent="0.3">
      <c r="A119" s="82" t="s">
        <v>61</v>
      </c>
      <c r="B119" s="92" t="b">
        <v>0</v>
      </c>
      <c r="C119" s="92" t="b">
        <v>0</v>
      </c>
      <c r="D119" s="92" t="b">
        <v>0</v>
      </c>
      <c r="E119" s="92" t="b">
        <v>0</v>
      </c>
      <c r="F119" s="92" t="b">
        <v>0</v>
      </c>
      <c r="G119" s="92" t="b">
        <v>0</v>
      </c>
      <c r="L119" s="80"/>
      <c r="M119" s="89"/>
      <c r="N119" s="89"/>
      <c r="O119" s="89"/>
      <c r="P119" s="81" t="str">
        <f>IF((COUNTIF(B119:G119,"true"))&gt;1,"Check Error",IF(COUNTIF(B119:G119,"false")&gt;=6,"Check Error",""))</f>
        <v>Check Error</v>
      </c>
    </row>
    <row r="120" spans="1:16" ht="15.75" thickBot="1" x14ac:dyDescent="0.3">
      <c r="A120" s="93"/>
      <c r="B120" s="94">
        <f>IF((COUNTIF(B119:B119,"True"))&gt;0,(COUNTIF(B119:B119,"True"))*$B$8,0)</f>
        <v>0</v>
      </c>
      <c r="C120" s="95">
        <f>IF((COUNTIF(C119:C119,"True"))&gt;0,(COUNTIF(C119:C119,"True"))*$C$8,0)</f>
        <v>0</v>
      </c>
      <c r="D120" s="95">
        <f>IF((COUNTIF(D119:D119,"True"))&gt;0,(COUNTIF(D119:D119,"True"))*$D$8,0)</f>
        <v>0</v>
      </c>
      <c r="E120" s="95">
        <f>IF((COUNTIF(E119:E119,"True"))&gt;0,(COUNTIF(E119:E119,"True"))*$E$8,0)</f>
        <v>0</v>
      </c>
      <c r="F120" s="95">
        <f>IF((COUNTIF(F119:F119,"True"))&gt;0,(COUNTIF(F119:F119,"True"))*$F$8,0)</f>
        <v>0</v>
      </c>
      <c r="G120" s="95">
        <f>COUNTIF(G119,"True")</f>
        <v>0</v>
      </c>
      <c r="H120" s="96">
        <f>IFERROR(SUM(B120:F120)/(1-G120),0)</f>
        <v>0</v>
      </c>
      <c r="I120" s="87" t="str">
        <f>IF(H120=5,"5",IF(H120=4,"4",IF(H120=3,"3",IF(H120=2,"2",IF(H120=1,"1",IF(H120&lt;=0,"0"))))))</f>
        <v>0</v>
      </c>
      <c r="J120" s="21" t="str">
        <f>IF(H120&gt;=5,"Excellent",IF(H120&gt;=4,"Very Good",IF(H120&gt;=3,"Good",IF(H120&gt;=2,"Marginal",IF(H120&gt;=1,"Unsatisfactory",IF(H120&lt;=0,"Not Applicable"))))))</f>
        <v>Not Applicable</v>
      </c>
      <c r="K120" s="88">
        <f>I120/5*L120*100</f>
        <v>0</v>
      </c>
      <c r="L120" s="80">
        <f>IF(H120&lt;=0,0,IF(133&gt;=1,C197))</f>
        <v>0</v>
      </c>
      <c r="M120" s="89"/>
      <c r="N120" s="89"/>
      <c r="O120" s="89"/>
      <c r="P120" s="81" t="str">
        <f>IF(COUNTIF(F119:G119,"true")+COUNTIF(B119,"true")&gt;0,"comment","")</f>
        <v/>
      </c>
    </row>
    <row r="121" spans="1:16" ht="15.75" thickBot="1" x14ac:dyDescent="0.3">
      <c r="A121" s="91"/>
      <c r="B121" s="92" t="b">
        <v>0</v>
      </c>
      <c r="C121" s="92" t="b">
        <v>0</v>
      </c>
      <c r="D121" s="92" t="b">
        <v>0</v>
      </c>
      <c r="E121" s="92" t="b">
        <v>0</v>
      </c>
      <c r="F121" s="92" t="b">
        <v>0</v>
      </c>
      <c r="G121" s="92" t="b">
        <v>0</v>
      </c>
      <c r="L121" s="80"/>
      <c r="M121" s="89"/>
      <c r="N121" s="89"/>
      <c r="O121" s="89"/>
      <c r="P121" s="81" t="str">
        <f>IF((COUNTIF(B121:G121,"true"))&gt;1,"Check Error",IF(COUNTIF(B121:G121,"false")&gt;=6,"Check Error",""))</f>
        <v>Check Error</v>
      </c>
    </row>
    <row r="122" spans="1:16" ht="15.75" thickBot="1" x14ac:dyDescent="0.3">
      <c r="A122" s="93"/>
      <c r="B122" s="94">
        <f>IF((COUNTIF(B121:B121,"True"))&gt;0,(COUNTIF(B121:B121,"True"))*$B$8,0)</f>
        <v>0</v>
      </c>
      <c r="C122" s="95">
        <f>IF((COUNTIF(C121:C121,"True"))&gt;0,(COUNTIF(C121:C121,"True"))*$C$8,0)</f>
        <v>0</v>
      </c>
      <c r="D122" s="95">
        <f>IF((COUNTIF(D121:D121,"True"))&gt;0,(COUNTIF(D121:D121,"True"))*$D$8,0)</f>
        <v>0</v>
      </c>
      <c r="E122" s="95">
        <f>IF((COUNTIF(E121:E121,"True"))&gt;0,(COUNTIF(E121:E121,"True"))*$E$8,0)</f>
        <v>0</v>
      </c>
      <c r="F122" s="95">
        <f>IF((COUNTIF(F121:F121,"True"))&gt;0,(COUNTIF(F121:F121,"True"))*$F$8,0)</f>
        <v>0</v>
      </c>
      <c r="G122" s="95">
        <f>COUNTIF(G121,"True")</f>
        <v>0</v>
      </c>
      <c r="H122" s="96">
        <f>IFERROR(SUM(B122:F122)/(1-G122),0)</f>
        <v>0</v>
      </c>
      <c r="I122" s="87" t="str">
        <f>IF(H122=5,"5",IF(H122=4,"4",IF(H122=3,"3",IF(H122=2,"2",IF(H122=1,"1",IF(H122&lt;=0,"0"))))))</f>
        <v>0</v>
      </c>
      <c r="J122" s="21" t="str">
        <f>IF(H122&gt;=5,"Excellent",IF(H122&gt;=4,"Very Good",IF(H122&gt;=3,"Good",IF(H122&gt;=2,"Marginal",IF(H122&gt;=1,"Unsatisfactory",IF(H122&lt;=0,"Not Applicable"))))))</f>
        <v>Not Applicable</v>
      </c>
      <c r="K122" s="88">
        <f>I122/5*L122*100</f>
        <v>0</v>
      </c>
      <c r="L122" s="80">
        <f>IF(H122&lt;=0,0,IF(133&gt;=1,C198))</f>
        <v>0</v>
      </c>
      <c r="M122" s="89"/>
      <c r="N122" s="89"/>
      <c r="O122" s="89"/>
      <c r="P122" s="81" t="str">
        <f>IF(COUNTIF(F121:G121,"true")+COUNTIF(B121,"true")&gt;0,"comment","")</f>
        <v/>
      </c>
    </row>
    <row r="123" spans="1:16" x14ac:dyDescent="0.25">
      <c r="A123" s="74" t="s">
        <v>72</v>
      </c>
      <c r="H123" s="12">
        <f>COUNTIF(H120:H122,0)</f>
        <v>2</v>
      </c>
      <c r="I123" s="104">
        <f>IFERROR((I120+I122)/(2-H123),0)</f>
        <v>0</v>
      </c>
      <c r="J123" s="21" t="str">
        <f>IF(I123=0,"Not Applicable",IF(I123&lt;weightings!$E$3,"Unsatisfactory",IF('BMW - Workings'!I123&lt;weightings!$D$3,"Marginal",IF('BMW - Workings'!I123&lt;weightings!$C$3,"Good",IF('BMW - Workings'!I123&lt;weightings!$B$3,"Very Good","Excellent")))))</f>
        <v>Not Applicable</v>
      </c>
      <c r="K123" s="88"/>
      <c r="L123" s="80"/>
      <c r="M123" s="80">
        <f>SUM(K120:K122)/100</f>
        <v>0</v>
      </c>
      <c r="N123" s="80">
        <f>SUM(L120:L122)</f>
        <v>0</v>
      </c>
      <c r="O123" s="80" t="e">
        <f>+M123/$N$125</f>
        <v>#DIV/0!</v>
      </c>
      <c r="P123" s="81" t="str">
        <f>IF(COUNTIF(P119:P122,"comment")&gt;=1,"You must provide a comment to explain this rating","Comments")</f>
        <v>Comments</v>
      </c>
    </row>
    <row r="124" spans="1:16" x14ac:dyDescent="0.25">
      <c r="A124" s="108" t="s">
        <v>34</v>
      </c>
      <c r="B124" s="109"/>
      <c r="C124" s="109"/>
      <c r="D124" s="109"/>
      <c r="E124" s="109"/>
      <c r="F124" s="109"/>
      <c r="G124" s="109"/>
      <c r="H124" s="109">
        <f>H123+H117+H111</f>
        <v>6</v>
      </c>
      <c r="I124" s="116">
        <f>IFERROR((I108+I110+I114+I116+I120+I122)/(6-H124),0)</f>
        <v>0</v>
      </c>
      <c r="J124" s="21" t="str">
        <f>IF(I124=0,"Not Applicable",IF(I124&lt;weightings!$E$3,"Unsatisfactory",IF('BMW - Workings'!I124&lt;weightings!$D$3,"Marginal",IF('BMW - Workings'!I124&lt;weightings!$C$3,"Good",IF('BMW - Workings'!I124&lt;weightings!$B$3,"Very Good","Excellent")))))</f>
        <v>Not Applicable</v>
      </c>
      <c r="K124" s="88"/>
      <c r="L124" s="80"/>
      <c r="M124" s="89">
        <f>+M123+M117+M111</f>
        <v>0</v>
      </c>
      <c r="N124" s="89">
        <f>+N123+N117+N111</f>
        <v>0</v>
      </c>
      <c r="O124" s="103" t="e">
        <f>+O123+O117+O111</f>
        <v>#DIV/0!</v>
      </c>
      <c r="P124" s="81"/>
    </row>
    <row r="125" spans="1:16" x14ac:dyDescent="0.25">
      <c r="M125" s="89">
        <f>+M124+M105+M84+M55+M22</f>
        <v>0</v>
      </c>
      <c r="N125" s="80">
        <f>+(N124+N105+N84+N55+N22)</f>
        <v>0</v>
      </c>
      <c r="O125" s="89" t="e">
        <f>+O124+O105+O84+O55+O22</f>
        <v>#DIV/0!</v>
      </c>
    </row>
    <row r="126" spans="1:16" x14ac:dyDescent="0.25">
      <c r="A126" s="117" t="s">
        <v>29</v>
      </c>
      <c r="B126" s="118"/>
      <c r="C126" s="118"/>
      <c r="D126" s="118"/>
      <c r="E126" s="118"/>
      <c r="F126" s="118"/>
      <c r="H126" s="119"/>
      <c r="I126" s="120"/>
      <c r="J126" s="121" t="s">
        <v>41</v>
      </c>
      <c r="K126" s="122">
        <f>IFERROR(SUM(K3:K125)/100,0)</f>
        <v>0</v>
      </c>
      <c r="L126" s="123">
        <f>SUM(L3:L125)*100</f>
        <v>0</v>
      </c>
      <c r="M126" s="120" t="str">
        <f>IF(K126=0,"Not Applicable",IF(K126&lt;weightings!$E$5,"Unsatisfactory",IF('BMW - Workings'!K126&lt;weightings!$D$5,"Marginal",IF('BMW - Workings'!K126&lt;weightings!$C$5,"Good",IF('BMW - Workings'!K126&lt;weightings!$B$5,"Very Good","Excellent")))))</f>
        <v>Not Applicable</v>
      </c>
      <c r="P126" s="73" t="s">
        <v>41</v>
      </c>
    </row>
    <row r="127" spans="1:16" x14ac:dyDescent="0.25">
      <c r="A127" s="83"/>
      <c r="B127" s="118"/>
      <c r="C127" s="118"/>
      <c r="D127" s="118"/>
      <c r="E127" s="118"/>
      <c r="F127" s="118"/>
      <c r="H127" s="119"/>
      <c r="I127" s="120"/>
      <c r="J127" s="121" t="s">
        <v>42</v>
      </c>
      <c r="K127" s="122">
        <f>IFERROR((K126/L126)*100,0)</f>
        <v>0</v>
      </c>
      <c r="L127" s="124"/>
      <c r="M127" s="120" t="str">
        <f>IF(K127=0,"Not Applicable",IF(K127&lt;weightings!$E$5,"Unsatisfactory",IF('BMW - Workings'!K127&lt;weightings!$D$5,"Marginal",IF('BMW - Workings'!K127&lt;weightings!$C$5,"Good",IF('BMW - Workings'!K127&lt;weightings!$B$5,"Very Good","Excellent")))))</f>
        <v>Not Applicable</v>
      </c>
      <c r="P127" s="73" t="s">
        <v>33</v>
      </c>
    </row>
    <row r="128" spans="1:16" x14ac:dyDescent="0.25">
      <c r="J128" s="125"/>
      <c r="K128" s="126"/>
      <c r="L128" s="127"/>
    </row>
    <row r="129" spans="1:18" x14ac:dyDescent="0.25">
      <c r="J129" s="125"/>
      <c r="K129" s="126"/>
      <c r="L129" s="127"/>
    </row>
    <row r="130" spans="1:18" ht="15.75" thickBot="1" x14ac:dyDescent="0.3">
      <c r="A130" s="128" t="s">
        <v>32</v>
      </c>
      <c r="C130" s="21" t="s">
        <v>121</v>
      </c>
      <c r="D130" s="21" t="s">
        <v>123</v>
      </c>
      <c r="E130" s="21" t="s">
        <v>122</v>
      </c>
      <c r="J130" s="129" t="s">
        <v>39</v>
      </c>
      <c r="M130" s="21">
        <v>1</v>
      </c>
      <c r="N130" s="21">
        <v>2</v>
      </c>
      <c r="O130" s="21">
        <v>3</v>
      </c>
      <c r="P130" s="130">
        <v>4</v>
      </c>
      <c r="Q130" s="21">
        <v>5</v>
      </c>
      <c r="R130" s="12">
        <v>6</v>
      </c>
    </row>
    <row r="131" spans="1:18" x14ac:dyDescent="0.25">
      <c r="A131" s="131" t="s">
        <v>4</v>
      </c>
      <c r="B131" s="132">
        <v>0.2</v>
      </c>
      <c r="C131" s="133"/>
      <c r="D131" s="134"/>
      <c r="E131" s="135"/>
      <c r="F131" s="68"/>
      <c r="J131" s="136" t="s">
        <v>2</v>
      </c>
      <c r="M131" s="383" t="s">
        <v>159</v>
      </c>
      <c r="N131" s="383" t="s">
        <v>129</v>
      </c>
      <c r="O131" s="137" t="s">
        <v>133</v>
      </c>
      <c r="P131" s="137" t="s">
        <v>75</v>
      </c>
      <c r="Q131" s="137" t="s">
        <v>18</v>
      </c>
      <c r="R131" s="137" t="s">
        <v>76</v>
      </c>
    </row>
    <row r="132" spans="1:18" x14ac:dyDescent="0.25">
      <c r="A132" s="138" t="s">
        <v>52</v>
      </c>
      <c r="C132" s="139"/>
      <c r="D132" s="140"/>
      <c r="E132" s="141"/>
      <c r="J132" s="142" t="s">
        <v>214</v>
      </c>
      <c r="K132" s="85"/>
      <c r="L132" s="89"/>
      <c r="M132" s="384"/>
      <c r="N132" s="384"/>
      <c r="O132" s="143"/>
      <c r="P132" s="143"/>
      <c r="Q132" s="143"/>
      <c r="R132" s="143"/>
    </row>
    <row r="133" spans="1:18" x14ac:dyDescent="0.25">
      <c r="A133" s="138" t="s">
        <v>64</v>
      </c>
      <c r="C133" s="139">
        <f>$B$131/7</f>
        <v>2.8571428571428574E-2</v>
      </c>
      <c r="D133" s="144"/>
      <c r="E133" s="145"/>
      <c r="J133" s="142" t="s">
        <v>215</v>
      </c>
      <c r="K133" s="85"/>
      <c r="L133" s="89"/>
      <c r="M133" s="146" t="s">
        <v>160</v>
      </c>
      <c r="N133" s="146" t="s">
        <v>130</v>
      </c>
      <c r="O133" s="146" t="s">
        <v>134</v>
      </c>
      <c r="P133" s="61" t="s">
        <v>101</v>
      </c>
      <c r="Q133" s="146" t="s">
        <v>102</v>
      </c>
      <c r="R133" s="146" t="s">
        <v>103</v>
      </c>
    </row>
    <row r="134" spans="1:18" x14ac:dyDescent="0.25">
      <c r="A134" s="138" t="s">
        <v>53</v>
      </c>
      <c r="C134" s="139"/>
      <c r="D134" s="140"/>
      <c r="E134" s="141"/>
      <c r="J134" s="142" t="s">
        <v>216</v>
      </c>
      <c r="K134" s="85"/>
      <c r="L134" s="89"/>
      <c r="M134" s="146"/>
      <c r="N134" s="146"/>
      <c r="O134" s="146"/>
      <c r="P134" s="61"/>
      <c r="Q134" s="146"/>
      <c r="R134" s="146"/>
    </row>
    <row r="135" spans="1:18" x14ac:dyDescent="0.25">
      <c r="A135" s="147" t="s">
        <v>64</v>
      </c>
      <c r="B135" s="148"/>
      <c r="C135" s="139">
        <f t="shared" ref="C135:C140" si="0">$B$131/7</f>
        <v>2.8571428571428574E-2</v>
      </c>
      <c r="D135" s="149">
        <f>$B$131/3</f>
        <v>6.6666666666666666E-2</v>
      </c>
      <c r="E135" s="149">
        <f>$B$131/3</f>
        <v>6.6666666666666666E-2</v>
      </c>
      <c r="J135" s="142" t="s">
        <v>171</v>
      </c>
      <c r="K135" s="150"/>
      <c r="L135" s="89"/>
      <c r="M135" s="146"/>
      <c r="N135" s="146"/>
      <c r="O135" s="146"/>
      <c r="P135" s="61"/>
      <c r="Q135" s="146"/>
      <c r="R135" s="146"/>
    </row>
    <row r="136" spans="1:18" x14ac:dyDescent="0.25">
      <c r="A136" s="138" t="s">
        <v>65</v>
      </c>
      <c r="C136" s="139">
        <f t="shared" si="0"/>
        <v>2.8571428571428574E-2</v>
      </c>
      <c r="D136" s="144"/>
      <c r="E136" s="145"/>
      <c r="J136" s="142" t="s">
        <v>217</v>
      </c>
      <c r="K136" s="85"/>
      <c r="M136" s="146" t="s">
        <v>161</v>
      </c>
      <c r="N136" s="146" t="s">
        <v>131</v>
      </c>
      <c r="O136" s="146" t="s">
        <v>135</v>
      </c>
      <c r="P136" s="61" t="s">
        <v>106</v>
      </c>
      <c r="Q136" s="146" t="s">
        <v>99</v>
      </c>
      <c r="R136" s="146" t="s">
        <v>104</v>
      </c>
    </row>
    <row r="137" spans="1:18" x14ac:dyDescent="0.25">
      <c r="A137" s="138" t="s">
        <v>66</v>
      </c>
      <c r="C137" s="139">
        <f t="shared" si="0"/>
        <v>2.8571428571428574E-2</v>
      </c>
      <c r="D137" s="144"/>
      <c r="E137" s="145"/>
      <c r="J137" s="151"/>
      <c r="K137" s="85"/>
      <c r="M137" s="146" t="s">
        <v>162</v>
      </c>
      <c r="N137" s="146" t="s">
        <v>132</v>
      </c>
      <c r="O137" s="146" t="s">
        <v>136</v>
      </c>
      <c r="P137" s="61" t="s">
        <v>107</v>
      </c>
      <c r="Q137" s="146" t="s">
        <v>100</v>
      </c>
      <c r="R137" s="146" t="s">
        <v>105</v>
      </c>
    </row>
    <row r="138" spans="1:18" x14ac:dyDescent="0.25">
      <c r="A138" s="138" t="s">
        <v>67</v>
      </c>
      <c r="C138" s="139">
        <f t="shared" si="0"/>
        <v>2.8571428571428574E-2</v>
      </c>
      <c r="D138" s="149">
        <f>$B$131/3</f>
        <v>6.6666666666666666E-2</v>
      </c>
      <c r="E138" s="149">
        <f>$B$131/3</f>
        <v>6.6666666666666666E-2</v>
      </c>
      <c r="J138" s="152"/>
      <c r="M138" s="146"/>
      <c r="N138" s="146"/>
      <c r="O138" s="146"/>
      <c r="P138" s="61"/>
      <c r="Q138" s="146"/>
      <c r="R138" s="146"/>
    </row>
    <row r="139" spans="1:18" x14ac:dyDescent="0.25">
      <c r="A139" s="138" t="s">
        <v>68</v>
      </c>
      <c r="B139" s="148"/>
      <c r="C139" s="139">
        <f t="shared" si="0"/>
        <v>2.8571428571428574E-2</v>
      </c>
      <c r="D139" s="149">
        <f>$B$131/3</f>
        <v>6.6666666666666666E-2</v>
      </c>
      <c r="E139" s="149">
        <f>$B$131/3</f>
        <v>6.6666666666666666E-2</v>
      </c>
      <c r="J139" s="153"/>
      <c r="M139" s="146"/>
      <c r="N139" s="146"/>
      <c r="O139" s="146"/>
      <c r="P139" s="61"/>
      <c r="Q139" s="146"/>
      <c r="R139" s="146"/>
    </row>
    <row r="140" spans="1:18" x14ac:dyDescent="0.25">
      <c r="A140" s="138" t="s">
        <v>69</v>
      </c>
      <c r="C140" s="139">
        <f t="shared" si="0"/>
        <v>2.8571428571428574E-2</v>
      </c>
      <c r="D140" s="144"/>
      <c r="E140" s="145"/>
      <c r="J140" s="153"/>
    </row>
    <row r="141" spans="1:18" x14ac:dyDescent="0.25">
      <c r="A141" s="138"/>
      <c r="C141" s="139"/>
      <c r="D141" s="140"/>
      <c r="E141" s="141"/>
      <c r="J141" s="136" t="s">
        <v>14</v>
      </c>
    </row>
    <row r="142" spans="1:18" x14ac:dyDescent="0.25">
      <c r="A142" s="154" t="s">
        <v>7</v>
      </c>
      <c r="B142" s="155">
        <v>0.2</v>
      </c>
      <c r="C142" s="139"/>
      <c r="D142" s="140"/>
      <c r="E142" s="141"/>
      <c r="J142" s="156" t="s">
        <v>339</v>
      </c>
    </row>
    <row r="143" spans="1:18" x14ac:dyDescent="0.25">
      <c r="A143" s="138" t="s">
        <v>54</v>
      </c>
      <c r="C143" s="139"/>
      <c r="D143" s="140"/>
      <c r="E143" s="141"/>
      <c r="J143" s="156" t="s">
        <v>128</v>
      </c>
    </row>
    <row r="144" spans="1:18" x14ac:dyDescent="0.25">
      <c r="A144" s="157" t="s">
        <v>64</v>
      </c>
      <c r="C144" s="139">
        <f>$B$142/14</f>
        <v>1.4285714285714287E-2</v>
      </c>
      <c r="D144" s="158">
        <f>$B$142/14</f>
        <v>1.4285714285714287E-2</v>
      </c>
      <c r="E144" s="159">
        <f>$B$142/14</f>
        <v>1.4285714285714287E-2</v>
      </c>
      <c r="J144" s="156" t="s">
        <v>164</v>
      </c>
    </row>
    <row r="145" spans="1:10" x14ac:dyDescent="0.25">
      <c r="A145" s="157" t="s">
        <v>65</v>
      </c>
      <c r="C145" s="139">
        <f t="shared" ref="C145:E158" si="1">$B$142/14</f>
        <v>1.4285714285714287E-2</v>
      </c>
      <c r="D145" s="158">
        <f t="shared" si="1"/>
        <v>1.4285714285714287E-2</v>
      </c>
      <c r="E145" s="159">
        <f t="shared" si="1"/>
        <v>1.4285714285714287E-2</v>
      </c>
      <c r="J145" s="160" t="s">
        <v>196</v>
      </c>
    </row>
    <row r="146" spans="1:10" x14ac:dyDescent="0.25">
      <c r="A146" s="157" t="s">
        <v>66</v>
      </c>
      <c r="C146" s="139">
        <f t="shared" si="1"/>
        <v>1.4285714285714287E-2</v>
      </c>
      <c r="D146" s="158">
        <f t="shared" si="1"/>
        <v>1.4285714285714287E-2</v>
      </c>
      <c r="E146" s="159">
        <f t="shared" si="1"/>
        <v>1.4285714285714287E-2</v>
      </c>
      <c r="J146" s="160" t="s">
        <v>336</v>
      </c>
    </row>
    <row r="147" spans="1:10" x14ac:dyDescent="0.25">
      <c r="A147" s="157" t="s">
        <v>67</v>
      </c>
      <c r="C147" s="139">
        <f t="shared" si="1"/>
        <v>1.4285714285714287E-2</v>
      </c>
      <c r="D147" s="158">
        <f t="shared" si="1"/>
        <v>1.4285714285714287E-2</v>
      </c>
      <c r="E147" s="159">
        <f t="shared" si="1"/>
        <v>1.4285714285714287E-2</v>
      </c>
      <c r="J147" s="160" t="s">
        <v>298</v>
      </c>
    </row>
    <row r="148" spans="1:10" x14ac:dyDescent="0.25">
      <c r="A148" s="157" t="s">
        <v>68</v>
      </c>
      <c r="C148" s="139">
        <f t="shared" si="1"/>
        <v>1.4285714285714287E-2</v>
      </c>
      <c r="D148" s="158">
        <f t="shared" si="1"/>
        <v>1.4285714285714287E-2</v>
      </c>
      <c r="E148" s="159">
        <f t="shared" si="1"/>
        <v>1.4285714285714287E-2</v>
      </c>
      <c r="J148" s="160" t="s">
        <v>337</v>
      </c>
    </row>
    <row r="149" spans="1:10" x14ac:dyDescent="0.25">
      <c r="A149" s="157" t="s">
        <v>69</v>
      </c>
      <c r="C149" s="139">
        <f t="shared" si="1"/>
        <v>1.4285714285714287E-2</v>
      </c>
      <c r="D149" s="158">
        <f t="shared" si="1"/>
        <v>1.4285714285714287E-2</v>
      </c>
      <c r="E149" s="159">
        <f t="shared" si="1"/>
        <v>1.4285714285714287E-2</v>
      </c>
      <c r="J149" s="160" t="s">
        <v>180</v>
      </c>
    </row>
    <row r="150" spans="1:10" x14ac:dyDescent="0.25">
      <c r="A150" s="157" t="s">
        <v>124</v>
      </c>
      <c r="C150" s="139">
        <f t="shared" si="1"/>
        <v>1.4285714285714287E-2</v>
      </c>
      <c r="D150" s="158">
        <f t="shared" si="1"/>
        <v>1.4285714285714287E-2</v>
      </c>
      <c r="E150" s="159">
        <f t="shared" si="1"/>
        <v>1.4285714285714287E-2</v>
      </c>
      <c r="J150" s="160" t="s">
        <v>168</v>
      </c>
    </row>
    <row r="151" spans="1:10" x14ac:dyDescent="0.25">
      <c r="A151" s="157" t="s">
        <v>125</v>
      </c>
      <c r="C151" s="139">
        <f t="shared" si="1"/>
        <v>1.4285714285714287E-2</v>
      </c>
      <c r="D151" s="158">
        <f t="shared" si="1"/>
        <v>1.4285714285714287E-2</v>
      </c>
      <c r="E151" s="159">
        <f t="shared" si="1"/>
        <v>1.4285714285714287E-2</v>
      </c>
      <c r="J151" s="160"/>
    </row>
    <row r="152" spans="1:10" x14ac:dyDescent="0.25">
      <c r="A152" s="157" t="s">
        <v>126</v>
      </c>
      <c r="C152" s="139">
        <f t="shared" si="1"/>
        <v>1.4285714285714287E-2</v>
      </c>
      <c r="D152" s="158">
        <f t="shared" si="1"/>
        <v>1.4285714285714287E-2</v>
      </c>
      <c r="E152" s="159">
        <f t="shared" si="1"/>
        <v>1.4285714285714287E-2</v>
      </c>
      <c r="J152" s="136" t="s">
        <v>138</v>
      </c>
    </row>
    <row r="153" spans="1:10" x14ac:dyDescent="0.25">
      <c r="A153" s="157" t="s">
        <v>127</v>
      </c>
      <c r="C153" s="139">
        <f t="shared" si="1"/>
        <v>1.4285714285714287E-2</v>
      </c>
      <c r="D153" s="158">
        <f t="shared" si="1"/>
        <v>1.4285714285714287E-2</v>
      </c>
      <c r="E153" s="159">
        <f t="shared" si="1"/>
        <v>1.4285714285714287E-2</v>
      </c>
      <c r="J153" s="153">
        <v>0</v>
      </c>
    </row>
    <row r="154" spans="1:10" x14ac:dyDescent="0.25">
      <c r="A154" s="138" t="s">
        <v>26</v>
      </c>
      <c r="C154" s="139"/>
      <c r="D154" s="158"/>
      <c r="E154" s="159"/>
      <c r="J154" s="153">
        <v>1</v>
      </c>
    </row>
    <row r="155" spans="1:10" x14ac:dyDescent="0.25">
      <c r="A155" s="157" t="s">
        <v>64</v>
      </c>
      <c r="C155" s="139">
        <f t="shared" si="1"/>
        <v>1.4285714285714287E-2</v>
      </c>
      <c r="D155" s="158">
        <f t="shared" si="1"/>
        <v>1.4285714285714287E-2</v>
      </c>
      <c r="E155" s="159">
        <f t="shared" si="1"/>
        <v>1.4285714285714287E-2</v>
      </c>
      <c r="J155" s="153">
        <v>2</v>
      </c>
    </row>
    <row r="156" spans="1:10" x14ac:dyDescent="0.25">
      <c r="A156" s="157" t="s">
        <v>64</v>
      </c>
      <c r="C156" s="139">
        <f t="shared" si="1"/>
        <v>1.4285714285714287E-2</v>
      </c>
      <c r="D156" s="158">
        <f t="shared" si="1"/>
        <v>1.4285714285714287E-2</v>
      </c>
      <c r="E156" s="159">
        <f t="shared" si="1"/>
        <v>1.4285714285714287E-2</v>
      </c>
      <c r="J156" s="153">
        <v>3</v>
      </c>
    </row>
    <row r="157" spans="1:10" ht="15" customHeight="1" x14ac:dyDescent="0.25">
      <c r="A157" s="157" t="s">
        <v>64</v>
      </c>
      <c r="C157" s="139">
        <f t="shared" si="1"/>
        <v>1.4285714285714287E-2</v>
      </c>
      <c r="D157" s="158">
        <f t="shared" si="1"/>
        <v>1.4285714285714287E-2</v>
      </c>
      <c r="E157" s="159">
        <f t="shared" si="1"/>
        <v>1.4285714285714287E-2</v>
      </c>
      <c r="J157" s="153">
        <v>4</v>
      </c>
    </row>
    <row r="158" spans="1:10" ht="15" customHeight="1" x14ac:dyDescent="0.25">
      <c r="A158" s="157" t="s">
        <v>64</v>
      </c>
      <c r="C158" s="139">
        <f t="shared" si="1"/>
        <v>1.4285714285714287E-2</v>
      </c>
      <c r="D158" s="158">
        <f t="shared" si="1"/>
        <v>1.4285714285714287E-2</v>
      </c>
      <c r="E158" s="159">
        <f t="shared" si="1"/>
        <v>1.4285714285714287E-2</v>
      </c>
      <c r="J158" s="153"/>
    </row>
    <row r="159" spans="1:10" x14ac:dyDescent="0.25">
      <c r="A159" s="157"/>
      <c r="C159" s="139"/>
      <c r="D159" s="140"/>
      <c r="E159" s="141"/>
      <c r="J159" s="161"/>
    </row>
    <row r="160" spans="1:10" x14ac:dyDescent="0.25">
      <c r="A160" s="154" t="s">
        <v>8</v>
      </c>
      <c r="B160" s="155">
        <v>0.2</v>
      </c>
      <c r="C160" s="139"/>
      <c r="D160" s="140"/>
      <c r="E160" s="141"/>
      <c r="J160" s="136" t="s">
        <v>108</v>
      </c>
    </row>
    <row r="161" spans="1:10" x14ac:dyDescent="0.25">
      <c r="A161" s="138" t="s">
        <v>27</v>
      </c>
      <c r="B161" s="89"/>
      <c r="C161" s="139"/>
      <c r="D161" s="158"/>
      <c r="E161" s="162"/>
      <c r="J161" s="156" t="s">
        <v>316</v>
      </c>
    </row>
    <row r="162" spans="1:10" x14ac:dyDescent="0.25">
      <c r="A162" s="138"/>
      <c r="B162" s="89"/>
      <c r="C162" s="139">
        <f>$B$160/12</f>
        <v>1.6666666666666666E-2</v>
      </c>
      <c r="D162" s="158">
        <f>$B$160/12</f>
        <v>1.6666666666666666E-2</v>
      </c>
      <c r="E162" s="162">
        <f>$B$160/5</f>
        <v>0.04</v>
      </c>
      <c r="J162" s="160" t="s">
        <v>87</v>
      </c>
    </row>
    <row r="163" spans="1:10" x14ac:dyDescent="0.25">
      <c r="A163" s="138"/>
      <c r="B163" s="89"/>
      <c r="C163" s="139">
        <f t="shared" ref="C163:D175" si="2">$B$160/12</f>
        <v>1.6666666666666666E-2</v>
      </c>
      <c r="D163" s="158">
        <f t="shared" si="2"/>
        <v>1.6666666666666666E-2</v>
      </c>
      <c r="E163" s="162">
        <f>$B$160/5</f>
        <v>0.04</v>
      </c>
      <c r="J163" s="156"/>
    </row>
    <row r="164" spans="1:10" x14ac:dyDescent="0.25">
      <c r="A164" s="138"/>
      <c r="B164" s="89"/>
      <c r="C164" s="139">
        <f t="shared" si="2"/>
        <v>1.6666666666666666E-2</v>
      </c>
      <c r="D164" s="158">
        <f t="shared" si="2"/>
        <v>1.6666666666666666E-2</v>
      </c>
      <c r="E164" s="162">
        <f>$B$160/5</f>
        <v>0.04</v>
      </c>
      <c r="J164" s="160"/>
    </row>
    <row r="165" spans="1:10" x14ac:dyDescent="0.25">
      <c r="A165" s="138"/>
      <c r="B165" s="89"/>
      <c r="C165" s="139">
        <f t="shared" si="2"/>
        <v>1.6666666666666666E-2</v>
      </c>
      <c r="D165" s="158">
        <f t="shared" si="2"/>
        <v>1.6666666666666666E-2</v>
      </c>
      <c r="E165" s="162">
        <f>$B$160/5</f>
        <v>0.04</v>
      </c>
      <c r="J165" s="156"/>
    </row>
    <row r="166" spans="1:10" x14ac:dyDescent="0.25">
      <c r="A166" s="138"/>
      <c r="B166" s="89"/>
      <c r="C166" s="139">
        <f t="shared" si="2"/>
        <v>1.6666666666666666E-2</v>
      </c>
      <c r="D166" s="158">
        <f t="shared" si="2"/>
        <v>1.6666666666666666E-2</v>
      </c>
      <c r="E166" s="162">
        <f>$B$160/5</f>
        <v>0.04</v>
      </c>
      <c r="J166" s="156"/>
    </row>
    <row r="167" spans="1:10" x14ac:dyDescent="0.25">
      <c r="A167" s="138"/>
      <c r="B167" s="89"/>
      <c r="C167" s="139"/>
      <c r="D167" s="158"/>
      <c r="E167" s="162"/>
      <c r="J167" s="160"/>
    </row>
    <row r="168" spans="1:10" x14ac:dyDescent="0.25">
      <c r="A168" s="138" t="s">
        <v>51</v>
      </c>
      <c r="C168" s="139"/>
      <c r="D168" s="158"/>
      <c r="E168" s="162"/>
      <c r="J168" s="136" t="s">
        <v>58</v>
      </c>
    </row>
    <row r="169" spans="1:10" x14ac:dyDescent="0.25">
      <c r="A169" s="138"/>
      <c r="C169" s="139">
        <f t="shared" si="2"/>
        <v>1.6666666666666666E-2</v>
      </c>
      <c r="D169" s="158">
        <f t="shared" si="2"/>
        <v>1.6666666666666666E-2</v>
      </c>
      <c r="E169" s="145"/>
      <c r="J169" s="163" t="s">
        <v>212</v>
      </c>
    </row>
    <row r="170" spans="1:10" x14ac:dyDescent="0.25">
      <c r="A170" s="138"/>
      <c r="C170" s="139">
        <f t="shared" si="2"/>
        <v>1.6666666666666666E-2</v>
      </c>
      <c r="D170" s="158">
        <f t="shared" si="2"/>
        <v>1.6666666666666666E-2</v>
      </c>
      <c r="E170" s="145"/>
      <c r="J170" s="163" t="s">
        <v>291</v>
      </c>
    </row>
    <row r="171" spans="1:10" x14ac:dyDescent="0.25">
      <c r="A171" s="138"/>
      <c r="C171" s="139">
        <f t="shared" si="2"/>
        <v>1.6666666666666666E-2</v>
      </c>
      <c r="D171" s="158">
        <f t="shared" si="2"/>
        <v>1.6666666666666666E-2</v>
      </c>
      <c r="E171" s="145"/>
      <c r="J171" s="163" t="s">
        <v>292</v>
      </c>
    </row>
    <row r="172" spans="1:10" ht="16.7" customHeight="1" x14ac:dyDescent="0.25">
      <c r="A172" s="138"/>
      <c r="C172" s="139">
        <f t="shared" si="2"/>
        <v>1.6666666666666666E-2</v>
      </c>
      <c r="D172" s="158">
        <f t="shared" si="2"/>
        <v>1.6666666666666666E-2</v>
      </c>
      <c r="E172" s="145"/>
      <c r="J172" s="163" t="s">
        <v>290</v>
      </c>
    </row>
    <row r="173" spans="1:10" ht="16.7" customHeight="1" x14ac:dyDescent="0.25">
      <c r="A173" s="138"/>
      <c r="C173" s="139">
        <f t="shared" si="2"/>
        <v>1.6666666666666666E-2</v>
      </c>
      <c r="D173" s="158">
        <f t="shared" si="2"/>
        <v>1.6666666666666666E-2</v>
      </c>
      <c r="E173" s="145"/>
      <c r="J173" s="160" t="s">
        <v>173</v>
      </c>
    </row>
    <row r="174" spans="1:10" ht="16.7" customHeight="1" x14ac:dyDescent="0.25">
      <c r="A174" s="138"/>
      <c r="C174" s="139">
        <f t="shared" si="2"/>
        <v>1.6666666666666666E-2</v>
      </c>
      <c r="D174" s="158">
        <f t="shared" si="2"/>
        <v>1.6666666666666666E-2</v>
      </c>
      <c r="E174" s="145"/>
      <c r="J174" s="156" t="s">
        <v>172</v>
      </c>
    </row>
    <row r="175" spans="1:10" x14ac:dyDescent="0.25">
      <c r="A175" s="138"/>
      <c r="C175" s="139">
        <f t="shared" si="2"/>
        <v>1.6666666666666666E-2</v>
      </c>
      <c r="D175" s="158">
        <f t="shared" si="2"/>
        <v>1.6666666666666666E-2</v>
      </c>
      <c r="E175" s="145"/>
      <c r="J175" s="156"/>
    </row>
    <row r="176" spans="1:10" x14ac:dyDescent="0.25">
      <c r="A176" s="138"/>
      <c r="C176" s="139"/>
      <c r="D176" s="140"/>
      <c r="E176" s="141"/>
      <c r="J176" s="129" t="s">
        <v>225</v>
      </c>
    </row>
    <row r="177" spans="1:10" x14ac:dyDescent="0.25">
      <c r="A177" s="154" t="s">
        <v>9</v>
      </c>
      <c r="B177" s="155">
        <v>0.2</v>
      </c>
      <c r="C177" s="139"/>
      <c r="D177" s="140"/>
      <c r="E177" s="141"/>
      <c r="J177" s="156" t="s">
        <v>63</v>
      </c>
    </row>
    <row r="178" spans="1:10" x14ac:dyDescent="0.25">
      <c r="A178" s="157" t="s">
        <v>55</v>
      </c>
      <c r="C178" s="139"/>
      <c r="D178" s="140"/>
      <c r="E178" s="141"/>
      <c r="J178" s="160" t="s">
        <v>169</v>
      </c>
    </row>
    <row r="179" spans="1:10" x14ac:dyDescent="0.25">
      <c r="A179" s="138" t="s">
        <v>64</v>
      </c>
      <c r="C179" s="139">
        <f>$B$177/8</f>
        <v>2.5000000000000001E-2</v>
      </c>
      <c r="D179" s="158">
        <f>$B$177/8</f>
        <v>2.5000000000000001E-2</v>
      </c>
      <c r="E179" s="159">
        <f>$B$177/8</f>
        <v>2.5000000000000001E-2</v>
      </c>
      <c r="J179" s="160" t="s">
        <v>73</v>
      </c>
    </row>
    <row r="180" spans="1:10" x14ac:dyDescent="0.25">
      <c r="A180" s="138" t="s">
        <v>65</v>
      </c>
      <c r="C180" s="139">
        <f t="shared" ref="C180:E187" si="3">$B$177/8</f>
        <v>2.5000000000000001E-2</v>
      </c>
      <c r="D180" s="158">
        <f t="shared" si="3"/>
        <v>2.5000000000000001E-2</v>
      </c>
      <c r="E180" s="159">
        <f t="shared" si="3"/>
        <v>2.5000000000000001E-2</v>
      </c>
      <c r="J180" s="160" t="s">
        <v>170</v>
      </c>
    </row>
    <row r="181" spans="1:10" x14ac:dyDescent="0.25">
      <c r="A181" s="138" t="s">
        <v>66</v>
      </c>
      <c r="C181" s="139">
        <f t="shared" si="3"/>
        <v>2.5000000000000001E-2</v>
      </c>
      <c r="D181" s="158">
        <f t="shared" si="3"/>
        <v>2.5000000000000001E-2</v>
      </c>
      <c r="E181" s="159">
        <f t="shared" si="3"/>
        <v>2.5000000000000001E-2</v>
      </c>
      <c r="J181" s="160" t="s">
        <v>176</v>
      </c>
    </row>
    <row r="182" spans="1:10" x14ac:dyDescent="0.25">
      <c r="A182" s="138" t="s">
        <v>67</v>
      </c>
      <c r="C182" s="139">
        <f t="shared" si="3"/>
        <v>2.5000000000000001E-2</v>
      </c>
      <c r="D182" s="158">
        <f t="shared" si="3"/>
        <v>2.5000000000000001E-2</v>
      </c>
      <c r="E182" s="159">
        <f t="shared" si="3"/>
        <v>2.5000000000000001E-2</v>
      </c>
      <c r="J182" s="160" t="s">
        <v>177</v>
      </c>
    </row>
    <row r="183" spans="1:10" x14ac:dyDescent="0.25">
      <c r="A183" s="138" t="s">
        <v>68</v>
      </c>
      <c r="C183" s="139">
        <f t="shared" si="3"/>
        <v>2.5000000000000001E-2</v>
      </c>
      <c r="D183" s="158">
        <f t="shared" si="3"/>
        <v>2.5000000000000001E-2</v>
      </c>
      <c r="E183" s="159">
        <f t="shared" si="3"/>
        <v>2.5000000000000001E-2</v>
      </c>
      <c r="J183" s="156"/>
    </row>
    <row r="184" spans="1:10" x14ac:dyDescent="0.25">
      <c r="A184" s="138" t="s">
        <v>69</v>
      </c>
      <c r="C184" s="139">
        <f t="shared" si="3"/>
        <v>2.5000000000000001E-2</v>
      </c>
      <c r="D184" s="158">
        <f t="shared" si="3"/>
        <v>2.5000000000000001E-2</v>
      </c>
      <c r="E184" s="159">
        <f t="shared" si="3"/>
        <v>2.5000000000000001E-2</v>
      </c>
      <c r="J184" s="160"/>
    </row>
    <row r="185" spans="1:10" ht="30" x14ac:dyDescent="0.25">
      <c r="A185" s="157" t="s">
        <v>56</v>
      </c>
      <c r="C185" s="139"/>
      <c r="D185" s="158"/>
      <c r="E185" s="159"/>
      <c r="J185" s="156"/>
    </row>
    <row r="186" spans="1:10" x14ac:dyDescent="0.25">
      <c r="A186" s="138" t="s">
        <v>64</v>
      </c>
      <c r="C186" s="139">
        <f t="shared" si="3"/>
        <v>2.5000000000000001E-2</v>
      </c>
      <c r="D186" s="158">
        <f t="shared" si="3"/>
        <v>2.5000000000000001E-2</v>
      </c>
      <c r="E186" s="159">
        <f t="shared" si="3"/>
        <v>2.5000000000000001E-2</v>
      </c>
      <c r="J186" s="152"/>
    </row>
    <row r="187" spans="1:10" x14ac:dyDescent="0.25">
      <c r="A187" s="138" t="s">
        <v>67</v>
      </c>
      <c r="C187" s="139">
        <f t="shared" si="3"/>
        <v>2.5000000000000001E-2</v>
      </c>
      <c r="D187" s="158">
        <f t="shared" si="3"/>
        <v>2.5000000000000001E-2</v>
      </c>
      <c r="E187" s="159">
        <f t="shared" si="3"/>
        <v>2.5000000000000001E-2</v>
      </c>
      <c r="J187" s="129" t="s">
        <v>224</v>
      </c>
    </row>
    <row r="188" spans="1:10" x14ac:dyDescent="0.25">
      <c r="A188" s="138"/>
      <c r="C188" s="139"/>
      <c r="D188" s="158"/>
      <c r="E188" s="159"/>
      <c r="J188" s="164" t="s">
        <v>193</v>
      </c>
    </row>
    <row r="189" spans="1:10" x14ac:dyDescent="0.25">
      <c r="A189" s="154" t="s">
        <v>10</v>
      </c>
      <c r="B189" s="165">
        <v>0.2</v>
      </c>
      <c r="C189" s="139"/>
      <c r="D189" s="158"/>
      <c r="E189" s="159"/>
      <c r="J189" s="164" t="s">
        <v>128</v>
      </c>
    </row>
    <row r="190" spans="1:10" x14ac:dyDescent="0.25">
      <c r="A190" s="138" t="s">
        <v>28</v>
      </c>
      <c r="C190" s="139"/>
      <c r="D190" s="158"/>
      <c r="E190" s="159"/>
      <c r="J190" s="164" t="s">
        <v>184</v>
      </c>
    </row>
    <row r="191" spans="1:10" x14ac:dyDescent="0.25">
      <c r="A191" s="138" t="s">
        <v>64</v>
      </c>
      <c r="C191" s="139">
        <f>$B$189/6</f>
        <v>3.3333333333333333E-2</v>
      </c>
      <c r="D191" s="158">
        <f>$B$189/6</f>
        <v>3.3333333333333333E-2</v>
      </c>
      <c r="E191" s="159">
        <f>$B$189/6</f>
        <v>3.3333333333333333E-2</v>
      </c>
      <c r="J191" s="160" t="s">
        <v>196</v>
      </c>
    </row>
    <row r="192" spans="1:10" x14ac:dyDescent="0.25">
      <c r="A192" s="138" t="s">
        <v>65</v>
      </c>
      <c r="C192" s="139">
        <f t="shared" ref="C192:E198" si="4">$B$189/6</f>
        <v>3.3333333333333333E-2</v>
      </c>
      <c r="D192" s="158">
        <f t="shared" si="4"/>
        <v>3.3333333333333333E-2</v>
      </c>
      <c r="E192" s="159">
        <f t="shared" si="4"/>
        <v>3.3333333333333333E-2</v>
      </c>
      <c r="J192" s="164" t="s">
        <v>167</v>
      </c>
    </row>
    <row r="193" spans="1:10" ht="30" x14ac:dyDescent="0.25">
      <c r="A193" s="138" t="s">
        <v>40</v>
      </c>
      <c r="C193" s="139"/>
      <c r="D193" s="158"/>
      <c r="E193" s="159"/>
      <c r="J193" s="164" t="s">
        <v>297</v>
      </c>
    </row>
    <row r="194" spans="1:10" x14ac:dyDescent="0.25">
      <c r="A194" s="138" t="s">
        <v>64</v>
      </c>
      <c r="C194" s="139">
        <f t="shared" si="4"/>
        <v>3.3333333333333333E-2</v>
      </c>
      <c r="D194" s="158">
        <f t="shared" si="4"/>
        <v>3.3333333333333333E-2</v>
      </c>
      <c r="E194" s="159">
        <f t="shared" si="4"/>
        <v>3.3333333333333333E-2</v>
      </c>
      <c r="J194" s="164" t="s">
        <v>192</v>
      </c>
    </row>
    <row r="195" spans="1:10" x14ac:dyDescent="0.25">
      <c r="A195" s="138" t="s">
        <v>65</v>
      </c>
      <c r="C195" s="139">
        <f t="shared" si="4"/>
        <v>3.3333333333333333E-2</v>
      </c>
      <c r="D195" s="158">
        <f t="shared" si="4"/>
        <v>3.3333333333333333E-2</v>
      </c>
      <c r="E195" s="159">
        <f t="shared" si="4"/>
        <v>3.3333333333333333E-2</v>
      </c>
      <c r="J195" s="164" t="s">
        <v>194</v>
      </c>
    </row>
    <row r="196" spans="1:10" x14ac:dyDescent="0.25">
      <c r="A196" s="138" t="s">
        <v>61</v>
      </c>
      <c r="B196" s="89"/>
      <c r="C196" s="139"/>
      <c r="D196" s="158"/>
      <c r="E196" s="159"/>
    </row>
    <row r="197" spans="1:10" x14ac:dyDescent="0.25">
      <c r="A197" s="157" t="s">
        <v>64</v>
      </c>
      <c r="C197" s="139">
        <f t="shared" si="4"/>
        <v>3.3333333333333333E-2</v>
      </c>
      <c r="D197" s="158">
        <f t="shared" si="4"/>
        <v>3.3333333333333333E-2</v>
      </c>
      <c r="E197" s="159">
        <f t="shared" si="4"/>
        <v>3.3333333333333333E-2</v>
      </c>
    </row>
    <row r="198" spans="1:10" x14ac:dyDescent="0.25">
      <c r="A198" s="157" t="s">
        <v>65</v>
      </c>
      <c r="C198" s="139">
        <f t="shared" si="4"/>
        <v>3.3333333333333333E-2</v>
      </c>
      <c r="D198" s="158">
        <f t="shared" si="4"/>
        <v>3.3333333333333333E-2</v>
      </c>
      <c r="E198" s="159">
        <f t="shared" si="4"/>
        <v>3.3333333333333333E-2</v>
      </c>
    </row>
    <row r="199" spans="1:10" x14ac:dyDescent="0.25">
      <c r="A199" s="157"/>
      <c r="C199" s="139"/>
      <c r="D199" s="158"/>
      <c r="E199" s="159"/>
    </row>
    <row r="200" spans="1:10" ht="15.75" thickBot="1" x14ac:dyDescent="0.3">
      <c r="A200" s="166" t="s">
        <v>13</v>
      </c>
      <c r="B200" s="167">
        <f>SUM(B131:B199)</f>
        <v>1</v>
      </c>
      <c r="C200" s="168">
        <f>SUM(C131:C199)</f>
        <v>1.0000000000000007</v>
      </c>
      <c r="D200" s="169">
        <f>SUM(D131:D199)</f>
        <v>1.0000000000000007</v>
      </c>
      <c r="E200" s="170">
        <f>SUM(E131:E199)</f>
        <v>1.0000000000000002</v>
      </c>
    </row>
    <row r="203" spans="1:10" x14ac:dyDescent="0.25">
      <c r="A203" s="12"/>
    </row>
    <row r="204" spans="1:10" x14ac:dyDescent="0.25">
      <c r="A204" s="12"/>
    </row>
    <row r="205" spans="1:10" ht="15.75" x14ac:dyDescent="0.25">
      <c r="A205" s="12"/>
      <c r="B205" s="231" t="s">
        <v>30</v>
      </c>
      <c r="C205" s="231" t="s">
        <v>30</v>
      </c>
      <c r="D205" s="385" t="s">
        <v>327</v>
      </c>
      <c r="E205" s="386"/>
      <c r="F205" s="386"/>
      <c r="G205" s="386"/>
      <c r="H205" s="387"/>
    </row>
    <row r="206" spans="1:10" ht="55.5" customHeight="1" x14ac:dyDescent="0.25">
      <c r="A206" s="12"/>
      <c r="B206" s="171">
        <v>1</v>
      </c>
      <c r="C206" s="172" t="s">
        <v>6</v>
      </c>
      <c r="D206" s="382" t="s">
        <v>315</v>
      </c>
      <c r="E206" s="382"/>
      <c r="F206" s="382"/>
      <c r="G206" s="382"/>
      <c r="H206" s="382"/>
    </row>
    <row r="207" spans="1:10" ht="29.25" customHeight="1" x14ac:dyDescent="0.25">
      <c r="A207" s="12"/>
      <c r="B207" s="171">
        <v>2</v>
      </c>
      <c r="C207" s="232" t="s">
        <v>24</v>
      </c>
      <c r="D207" s="382" t="s">
        <v>317</v>
      </c>
      <c r="E207" s="382"/>
      <c r="F207" s="382"/>
      <c r="G207" s="382"/>
      <c r="H207" s="382"/>
    </row>
    <row r="208" spans="1:10" ht="29.25" customHeight="1" x14ac:dyDescent="0.25">
      <c r="A208" s="12"/>
      <c r="B208" s="171">
        <v>3</v>
      </c>
      <c r="C208" s="233" t="s">
        <v>23</v>
      </c>
      <c r="D208" s="382" t="s">
        <v>318</v>
      </c>
      <c r="E208" s="382"/>
      <c r="F208" s="382"/>
      <c r="G208" s="382"/>
      <c r="H208" s="382"/>
    </row>
    <row r="209" spans="1:8" ht="29.25" customHeight="1" x14ac:dyDescent="0.25">
      <c r="A209" s="12"/>
      <c r="B209" s="171">
        <v>4</v>
      </c>
      <c r="C209" s="234" t="s">
        <v>204</v>
      </c>
      <c r="D209" s="382" t="s">
        <v>328</v>
      </c>
      <c r="E209" s="382"/>
      <c r="F209" s="382"/>
      <c r="G209" s="382"/>
      <c r="H209" s="382"/>
    </row>
    <row r="210" spans="1:8" ht="45.75" customHeight="1" x14ac:dyDescent="0.25">
      <c r="B210" s="171">
        <v>5</v>
      </c>
      <c r="C210" s="186" t="s">
        <v>16</v>
      </c>
      <c r="D210" s="382" t="s">
        <v>329</v>
      </c>
      <c r="E210" s="382"/>
      <c r="F210" s="382"/>
      <c r="G210" s="382"/>
      <c r="H210" s="382"/>
    </row>
    <row r="211" spans="1:8" ht="29.25" customHeight="1" x14ac:dyDescent="0.25">
      <c r="B211" s="171" t="s">
        <v>25</v>
      </c>
      <c r="C211" s="173" t="s">
        <v>87</v>
      </c>
      <c r="D211" s="382" t="s">
        <v>330</v>
      </c>
      <c r="E211" s="382"/>
      <c r="F211" s="382"/>
      <c r="G211" s="382"/>
      <c r="H211" s="382"/>
    </row>
    <row r="218" spans="1:8" x14ac:dyDescent="0.25">
      <c r="A218" s="98" t="s">
        <v>43</v>
      </c>
    </row>
    <row r="219" spans="1:8" ht="45" x14ac:dyDescent="0.25">
      <c r="A219" s="91" t="s">
        <v>226</v>
      </c>
    </row>
    <row r="220" spans="1:8" ht="75" x14ac:dyDescent="0.25">
      <c r="A220" s="91" t="s">
        <v>44</v>
      </c>
    </row>
    <row r="221" spans="1:8" ht="75" x14ac:dyDescent="0.25">
      <c r="A221" s="74" t="s">
        <v>45</v>
      </c>
    </row>
  </sheetData>
  <sheetProtection selectLockedCells="1" selectUnlockedCells="1"/>
  <mergeCells count="9">
    <mergeCell ref="D209:H209"/>
    <mergeCell ref="D210:H210"/>
    <mergeCell ref="D211:H211"/>
    <mergeCell ref="M131:M132"/>
    <mergeCell ref="N131:N132"/>
    <mergeCell ref="D205:H205"/>
    <mergeCell ref="D206:H206"/>
    <mergeCell ref="D207:H207"/>
    <mergeCell ref="D208:H208"/>
  </mergeCells>
  <conditionalFormatting sqref="J5 J10 J12 J14 J16 J18 J20:J22 J25 J27 J29 J31 J35 J33 J37 J39 J41 J43:J44 J47 J49 J51 J53:J55 J58 J60 J62 J64 J66:J67 J70 J72 J74 J76 J78 J80 J82:J84 J87 J89 J91 J93 J95 J97:J98 J101 J103:J105 J108 J110:J111 J114 J116:J117 J120 J122:J124 M126:M127">
    <cfRule type="containsText" dxfId="5" priority="1" stopIfTrue="1" operator="containsText" text="excellent">
      <formula>NOT(ISERROR(SEARCH("excellent",J5)))</formula>
    </cfRule>
    <cfRule type="containsText" dxfId="4" priority="2" stopIfTrue="1" operator="containsText" text="very good">
      <formula>NOT(ISERROR(SEARCH("very good",J5)))</formula>
    </cfRule>
    <cfRule type="containsText" dxfId="3" priority="3" stopIfTrue="1" operator="containsText" text="good">
      <formula>NOT(ISERROR(SEARCH("good",J5)))</formula>
    </cfRule>
    <cfRule type="containsText" dxfId="2" priority="4" stopIfTrue="1" operator="containsText" text="marginal">
      <formula>NOT(ISERROR(SEARCH("marginal",J5)))</formula>
    </cfRule>
    <cfRule type="containsText" dxfId="1" priority="5" stopIfTrue="1" operator="containsText" text="unsatisfactory">
      <formula>NOT(ISERROR(SEARCH("unsatisfactory",J5)))</formula>
    </cfRule>
    <cfRule type="containsText" dxfId="0" priority="6" operator="containsText" text="not applicable">
      <formula>NOT(ISERROR(SEARCH("not applicable",J5)))</formula>
    </cfRule>
  </conditionalFormatting>
  <printOptions gridLines="1"/>
  <pageMargins left="0.7" right="0.7" top="0.75" bottom="0.75" header="0.3" footer="0.3"/>
  <pageSetup paperSize="8" scale="66" fitToHeight="0" orientation="landscape" r:id="rId1"/>
  <headerFooter>
    <oddHeader>&amp;C&amp;"Calibri"&amp;12&amp;KFF0000 OFFICIAL&amp;1#_x000D_</oddHeader>
  </headerFooter>
  <ignoredErrors>
    <ignoredError sqref="P85:P97 P156:P176 P140:P142 P10:P20 P69 P124:P129 P118:P122 P112:P116 P105:P110 P99:P101 P45:P46 P22:P43 P56 P65 P63 P61 P59 P58 P60 P62 P64 P66 P52 P50 P48 P47 P49 P51 P53 P79 P77 P75 P73 P81 P71 P70 P72 P82 P74 P76 P78 P80 P102:P103" formula="1"/>
    <ignoredError sqref="C133:C140 C190:C198 C200 D200:E200 C176:E178 C189:E189 C199:E199 D190:E198 C159:E160 D135:E140 C144:E158 E163:E166 E162 C162:D175 C188 D188:E188 C179:E18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P4"/>
  <sheetViews>
    <sheetView zoomScaleNormal="100" workbookViewId="0">
      <selection activeCell="A4" sqref="A4"/>
    </sheetView>
  </sheetViews>
  <sheetFormatPr defaultColWidth="9.140625" defaultRowHeight="15" x14ac:dyDescent="0.25"/>
  <cols>
    <col min="1" max="1" width="9.140625" style="205"/>
    <col min="2" max="3" width="17.5703125" style="206" customWidth="1"/>
    <col min="4" max="4" width="10" style="206" bestFit="1" customWidth="1"/>
    <col min="5" max="5" width="13.85546875" style="206" customWidth="1"/>
    <col min="6" max="6" width="11.85546875" style="206" customWidth="1"/>
    <col min="7" max="7" width="12.7109375" style="206" customWidth="1"/>
    <col min="8" max="8" width="12.140625" style="206" customWidth="1"/>
    <col min="9" max="9" width="20.28515625" style="206" customWidth="1"/>
    <col min="10" max="10" width="14.7109375" style="206" customWidth="1"/>
    <col min="11" max="11" width="12.85546875" style="206" customWidth="1"/>
    <col min="12" max="12" width="15.5703125" style="206" bestFit="1" customWidth="1"/>
    <col min="13" max="36" width="11.7109375" style="207" customWidth="1"/>
    <col min="37" max="37" width="12" style="207" customWidth="1"/>
    <col min="38" max="38" width="11.140625" style="207" bestFit="1" customWidth="1"/>
    <col min="39" max="39" width="13.85546875" style="207" customWidth="1"/>
    <col min="40" max="40" width="14.42578125" style="207" customWidth="1"/>
    <col min="41" max="41" width="66.7109375" style="205" customWidth="1"/>
    <col min="42" max="42" width="33.28515625" style="205" customWidth="1"/>
    <col min="43" max="16384" width="9.140625" style="205"/>
  </cols>
  <sheetData>
    <row r="1" spans="1:42" ht="19.5" customHeight="1" x14ac:dyDescent="0.25">
      <c r="A1" s="390" t="s">
        <v>241</v>
      </c>
      <c r="B1" s="390"/>
      <c r="C1" s="390"/>
      <c r="D1" s="390"/>
      <c r="E1" s="390"/>
      <c r="F1" s="390"/>
      <c r="G1" s="390"/>
      <c r="H1" s="390"/>
      <c r="I1" s="390"/>
      <c r="J1" s="390"/>
      <c r="K1" s="390"/>
      <c r="L1" s="390"/>
    </row>
    <row r="2" spans="1:42" s="214" customFormat="1" ht="24.75" customHeight="1" x14ac:dyDescent="0.2">
      <c r="A2" s="391" t="s">
        <v>236</v>
      </c>
      <c r="B2" s="392"/>
      <c r="C2" s="392"/>
      <c r="D2" s="392"/>
      <c r="E2" s="392"/>
      <c r="F2" s="392"/>
      <c r="G2" s="392"/>
      <c r="H2" s="392"/>
      <c r="I2" s="392"/>
      <c r="J2" s="392"/>
      <c r="K2" s="392"/>
      <c r="L2" s="393"/>
      <c r="M2" s="397" t="s">
        <v>108</v>
      </c>
      <c r="N2" s="397"/>
      <c r="O2" s="397"/>
      <c r="P2" s="397"/>
      <c r="Q2" s="213"/>
      <c r="R2" s="397" t="s">
        <v>109</v>
      </c>
      <c r="S2" s="397"/>
      <c r="T2" s="397"/>
      <c r="U2" s="397"/>
      <c r="V2" s="397"/>
      <c r="W2" s="397" t="s">
        <v>8</v>
      </c>
      <c r="X2" s="397"/>
      <c r="Y2" s="397"/>
      <c r="Z2" s="397"/>
      <c r="AA2" s="397"/>
      <c r="AB2" s="397" t="s">
        <v>9</v>
      </c>
      <c r="AC2" s="397"/>
      <c r="AD2" s="397"/>
      <c r="AE2" s="397"/>
      <c r="AF2" s="397"/>
      <c r="AG2" s="394" t="s">
        <v>10</v>
      </c>
      <c r="AH2" s="395"/>
      <c r="AI2" s="395"/>
      <c r="AJ2" s="395"/>
      <c r="AK2" s="395"/>
      <c r="AL2" s="396"/>
      <c r="AM2" s="388" t="s">
        <v>296</v>
      </c>
      <c r="AN2" s="388" t="s">
        <v>294</v>
      </c>
      <c r="AO2" s="388" t="s">
        <v>303</v>
      </c>
      <c r="AP2" s="388" t="s">
        <v>314</v>
      </c>
    </row>
    <row r="3" spans="1:42" s="199" customFormat="1" ht="25.5" x14ac:dyDescent="0.25">
      <c r="A3" s="208" t="s">
        <v>313</v>
      </c>
      <c r="B3" s="208"/>
      <c r="C3" s="208" t="s">
        <v>235</v>
      </c>
      <c r="D3" s="208" t="s">
        <v>74</v>
      </c>
      <c r="E3" s="208" t="s">
        <v>116</v>
      </c>
      <c r="F3" s="208" t="s">
        <v>117</v>
      </c>
      <c r="G3" s="208" t="s">
        <v>111</v>
      </c>
      <c r="H3" s="208" t="s">
        <v>218</v>
      </c>
      <c r="I3" s="208" t="s">
        <v>112</v>
      </c>
      <c r="J3" s="208" t="s">
        <v>62</v>
      </c>
      <c r="K3" s="208" t="s">
        <v>22</v>
      </c>
      <c r="L3" s="208" t="s">
        <v>113</v>
      </c>
      <c r="M3" s="209" t="s">
        <v>237</v>
      </c>
      <c r="N3" s="209" t="s">
        <v>238</v>
      </c>
      <c r="O3" s="209" t="s">
        <v>31</v>
      </c>
      <c r="P3" s="209" t="s">
        <v>30</v>
      </c>
      <c r="Q3" s="209" t="s">
        <v>338</v>
      </c>
      <c r="R3" s="210" t="s">
        <v>239</v>
      </c>
      <c r="S3" s="210" t="s">
        <v>238</v>
      </c>
      <c r="T3" s="210" t="s">
        <v>31</v>
      </c>
      <c r="U3" s="210" t="s">
        <v>30</v>
      </c>
      <c r="V3" s="210" t="s">
        <v>295</v>
      </c>
      <c r="W3" s="209" t="s">
        <v>239</v>
      </c>
      <c r="X3" s="209" t="s">
        <v>238</v>
      </c>
      <c r="Y3" s="209" t="s">
        <v>31</v>
      </c>
      <c r="Z3" s="209" t="s">
        <v>30</v>
      </c>
      <c r="AA3" s="209" t="s">
        <v>295</v>
      </c>
      <c r="AB3" s="210" t="s">
        <v>239</v>
      </c>
      <c r="AC3" s="210" t="s">
        <v>238</v>
      </c>
      <c r="AD3" s="210" t="s">
        <v>31</v>
      </c>
      <c r="AE3" s="210" t="s">
        <v>30</v>
      </c>
      <c r="AF3" s="210" t="s">
        <v>295</v>
      </c>
      <c r="AG3" s="209" t="s">
        <v>239</v>
      </c>
      <c r="AH3" s="209" t="s">
        <v>238</v>
      </c>
      <c r="AI3" s="209" t="s">
        <v>240</v>
      </c>
      <c r="AJ3" s="209" t="s">
        <v>31</v>
      </c>
      <c r="AK3" s="209" t="s">
        <v>30</v>
      </c>
      <c r="AL3" s="209" t="s">
        <v>295</v>
      </c>
      <c r="AM3" s="389"/>
      <c r="AN3" s="389"/>
      <c r="AO3" s="389"/>
      <c r="AP3" s="389"/>
    </row>
    <row r="4" spans="1:42" s="174" customFormat="1" ht="38.25" x14ac:dyDescent="0.2">
      <c r="A4" s="200" t="s">
        <v>335</v>
      </c>
      <c r="B4" s="200" t="str">
        <f>'Contract Info &amp; Criteria'!B27</f>
        <v>Architectural Services Panel</v>
      </c>
      <c r="C4" s="200">
        <f>'Contract Info &amp; Criteria'!B5</f>
        <v>0</v>
      </c>
      <c r="D4" s="211">
        <f>'Contract Info &amp; Criteria'!B7</f>
        <v>0</v>
      </c>
      <c r="E4" s="201">
        <f>'Contract Info &amp; Criteria'!B11</f>
        <v>0</v>
      </c>
      <c r="F4" s="200">
        <f>'Contract Info &amp; Criteria'!B15</f>
        <v>0</v>
      </c>
      <c r="G4" s="212">
        <f>'Contract Info &amp; Criteria'!B19</f>
        <v>45839</v>
      </c>
      <c r="H4" s="200">
        <f>'Contract Info &amp; Criteria'!B21</f>
        <v>0</v>
      </c>
      <c r="I4" s="200">
        <f>'Contract Info &amp; Criteria'!B25</f>
        <v>0</v>
      </c>
      <c r="J4" s="200" t="str">
        <f>'Contract Info &amp; Criteria'!B29</f>
        <v>Lead Consultant/Supers Rep</v>
      </c>
      <c r="K4" s="200">
        <f>'Contract Info &amp; Criteria'!B31</f>
        <v>0</v>
      </c>
      <c r="L4" s="200" t="str">
        <f>'Contract Info &amp; Criteria'!B37</f>
        <v>Construction Practical Completion</v>
      </c>
      <c r="M4" s="203" t="str">
        <f>'BMW - Workings'!J5</f>
        <v>Not Applicable</v>
      </c>
      <c r="N4" s="202" t="str">
        <f>'BMW - Workings'!J21</f>
        <v>Not Applicable</v>
      </c>
      <c r="O4" s="202" t="str">
        <f>'BMW - Workings'!J22</f>
        <v>Not Applicable</v>
      </c>
      <c r="P4" s="222">
        <f>'BMW - Workings'!I22</f>
        <v>0</v>
      </c>
      <c r="Q4" s="223" t="e">
        <f>'BMW - Workings'!O22</f>
        <v>#DIV/0!</v>
      </c>
      <c r="R4" s="202" t="str">
        <f>'BMW - Workings'!J44</f>
        <v>Not Applicable</v>
      </c>
      <c r="S4" s="202" t="str">
        <f>'BMW - Workings'!J54</f>
        <v>Not Applicable</v>
      </c>
      <c r="T4" s="202" t="str">
        <f>'BMW - Workings'!J55</f>
        <v>Not Applicable</v>
      </c>
      <c r="U4" s="222">
        <f>'BMW - Workings'!I55</f>
        <v>0</v>
      </c>
      <c r="V4" s="223" t="e">
        <f>'BMW - Workings'!O55</f>
        <v>#DIV/0!</v>
      </c>
      <c r="W4" s="202" t="str">
        <f>'BMW - Workings'!J67</f>
        <v>Not Applicable</v>
      </c>
      <c r="X4" s="202" t="str">
        <f>'BMW - Workings'!J83</f>
        <v>Not Applicable</v>
      </c>
      <c r="Y4" s="202" t="str">
        <f>'BMW - Workings'!J84</f>
        <v>Not Applicable</v>
      </c>
      <c r="Z4" s="222">
        <f>'BMW - Workings'!I84</f>
        <v>0</v>
      </c>
      <c r="AA4" s="223" t="e">
        <f>'BMW - Workings'!O84</f>
        <v>#DIV/0!</v>
      </c>
      <c r="AB4" s="202" t="str">
        <f>'BMW - Workings'!J98</f>
        <v>Not Applicable</v>
      </c>
      <c r="AC4" s="202" t="str">
        <f>'BMW - Workings'!J104</f>
        <v>Not Applicable</v>
      </c>
      <c r="AD4" s="202" t="str">
        <f>'BMW - Workings'!J105</f>
        <v>Not Applicable</v>
      </c>
      <c r="AE4" s="222">
        <f>'BMW - Workings'!I105</f>
        <v>0</v>
      </c>
      <c r="AF4" s="223" t="e">
        <f>'BMW - Workings'!O105</f>
        <v>#DIV/0!</v>
      </c>
      <c r="AG4" s="202" t="str">
        <f>'BMW - Workings'!J111</f>
        <v>Not Applicable</v>
      </c>
      <c r="AH4" s="202" t="str">
        <f>'BMW - Workings'!J117</f>
        <v>Not Applicable</v>
      </c>
      <c r="AI4" s="202" t="str">
        <f>'BMW - Workings'!J123</f>
        <v>Not Applicable</v>
      </c>
      <c r="AJ4" s="202" t="str">
        <f>'BMW - Workings'!J124</f>
        <v>Not Applicable</v>
      </c>
      <c r="AK4" s="222">
        <f>'BMW - Workings'!I124</f>
        <v>0</v>
      </c>
      <c r="AL4" s="223" t="e">
        <f>'BMW - Workings'!O124</f>
        <v>#DIV/0!</v>
      </c>
      <c r="AM4" s="204" t="str">
        <f>'BMW - Workings'!M127</f>
        <v>Not Applicable</v>
      </c>
      <c r="AN4" s="223">
        <f>'Summary and Additional Comments'!C43</f>
        <v>0</v>
      </c>
      <c r="AO4" s="204" t="str">
        <f>CONCATENATE('Summary and Additional Comments'!A72,"
",'Summary and Additional Comments'!A78)</f>
        <v xml:space="preserve">
</v>
      </c>
      <c r="AP4" s="229">
        <f>'Summary and Additional Comments'!A86</f>
        <v>0</v>
      </c>
    </row>
  </sheetData>
  <mergeCells count="11">
    <mergeCell ref="AP2:AP3"/>
    <mergeCell ref="A1:L1"/>
    <mergeCell ref="A2:L2"/>
    <mergeCell ref="AO2:AO3"/>
    <mergeCell ref="AM2:AM3"/>
    <mergeCell ref="AN2:AN3"/>
    <mergeCell ref="AG2:AL2"/>
    <mergeCell ref="M2:P2"/>
    <mergeCell ref="R2:V2"/>
    <mergeCell ref="W2:AA2"/>
    <mergeCell ref="AB2:AF2"/>
  </mergeCells>
  <pageMargins left="0.7" right="0.7" top="0.75" bottom="0.75" header="0.3" footer="0.3"/>
  <pageSetup paperSize="9" orientation="portrait" r:id="rId1"/>
  <headerFooter>
    <oddHeader>&amp;C&amp;"Calibri"&amp;12&amp;KFF0000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10"/>
  <sheetViews>
    <sheetView workbookViewId="0">
      <selection activeCell="E3" sqref="E3"/>
    </sheetView>
  </sheetViews>
  <sheetFormatPr defaultRowHeight="15" x14ac:dyDescent="0.25"/>
  <cols>
    <col min="1" max="1" width="13.42578125" customWidth="1"/>
    <col min="2" max="5" width="12.42578125" style="188" customWidth="1"/>
    <col min="6" max="6" width="15.140625" style="188" customWidth="1"/>
    <col min="7" max="7" width="15.5703125" style="188" customWidth="1"/>
  </cols>
  <sheetData>
    <row r="1" spans="1:16" x14ac:dyDescent="0.25">
      <c r="B1" s="187" t="s">
        <v>16</v>
      </c>
      <c r="C1" s="187" t="s">
        <v>204</v>
      </c>
      <c r="D1" s="187" t="s">
        <v>23</v>
      </c>
      <c r="E1" s="187" t="s">
        <v>24</v>
      </c>
      <c r="F1" s="187" t="s">
        <v>6</v>
      </c>
      <c r="G1" s="187" t="s">
        <v>87</v>
      </c>
    </row>
    <row r="2" spans="1:16" x14ac:dyDescent="0.25">
      <c r="B2" s="188" t="s">
        <v>187</v>
      </c>
      <c r="C2" s="188" t="s">
        <v>187</v>
      </c>
      <c r="D2" s="188" t="s">
        <v>187</v>
      </c>
      <c r="E2" s="188" t="s">
        <v>187</v>
      </c>
      <c r="F2" s="188" t="s">
        <v>188</v>
      </c>
      <c r="G2" s="189" t="s">
        <v>191</v>
      </c>
    </row>
    <row r="3" spans="1:16" x14ac:dyDescent="0.25">
      <c r="A3" t="s">
        <v>185</v>
      </c>
      <c r="B3" s="187">
        <v>4.3000000000000016</v>
      </c>
      <c r="C3" s="187">
        <v>3.7499999999999982</v>
      </c>
      <c r="D3" s="190">
        <v>3</v>
      </c>
      <c r="E3" s="187">
        <v>2.3000000000000003</v>
      </c>
      <c r="F3" s="187">
        <v>0</v>
      </c>
    </row>
    <row r="4" spans="1:16" x14ac:dyDescent="0.25">
      <c r="B4" s="188">
        <v>5</v>
      </c>
      <c r="C4" s="188">
        <v>5</v>
      </c>
      <c r="D4" s="188">
        <v>5</v>
      </c>
      <c r="E4" s="188">
        <v>5</v>
      </c>
      <c r="F4" s="188">
        <v>5</v>
      </c>
    </row>
    <row r="5" spans="1:16" x14ac:dyDescent="0.25">
      <c r="B5" s="191">
        <f>+B3/B4</f>
        <v>0.86000000000000032</v>
      </c>
      <c r="C5" s="191">
        <f>+C3/C4</f>
        <v>0.74999999999999967</v>
      </c>
      <c r="D5" s="191">
        <f>+D3/D4</f>
        <v>0.6</v>
      </c>
      <c r="E5" s="191">
        <f>+E3/E4</f>
        <v>0.46000000000000008</v>
      </c>
      <c r="F5" s="191">
        <f>+F3/F4</f>
        <v>0</v>
      </c>
    </row>
    <row r="6" spans="1:16" x14ac:dyDescent="0.25">
      <c r="C6" s="192">
        <v>0.75</v>
      </c>
      <c r="D6" s="192">
        <v>0.6</v>
      </c>
      <c r="E6" s="192">
        <v>0.46</v>
      </c>
    </row>
    <row r="9" spans="1:16" ht="18.75" x14ac:dyDescent="0.3">
      <c r="A9" s="9" t="s">
        <v>190</v>
      </c>
      <c r="B9" s="195" t="s">
        <v>186</v>
      </c>
      <c r="C9" s="193"/>
      <c r="D9" s="193"/>
      <c r="E9" s="193"/>
      <c r="F9" s="193"/>
      <c r="G9" s="193"/>
      <c r="H9" s="9"/>
      <c r="I9" s="9"/>
      <c r="J9" s="9"/>
      <c r="K9" s="9"/>
      <c r="L9" s="9"/>
      <c r="M9" s="9"/>
      <c r="N9" s="9"/>
      <c r="O9" s="9"/>
      <c r="P9" s="9"/>
    </row>
    <row r="10" spans="1:16" ht="21" x14ac:dyDescent="0.35">
      <c r="A10" s="10" t="s">
        <v>189</v>
      </c>
      <c r="B10" s="194"/>
      <c r="C10" s="194"/>
    </row>
  </sheetData>
  <pageMargins left="0.7" right="0.7" top="0.75" bottom="0.75" header="0.3" footer="0.3"/>
  <pageSetup paperSize="9" orientation="portrait" r:id="rId1"/>
  <headerFooter>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outingRuleDescription xmlns="http://schemas.microsoft.com/sharepoint/v3" xsi:nil="true"/>
    <BMWTypeTaxonomy xmlns="dd0edf6b-cd57-484f-afde-72b41d950402">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5d4fd7b1-9327-40b0-bff1-6063b858819f</TermId>
        </TermInfo>
      </Terms>
    </BMWTypeTaxonomy>
    <BMWSubjectMatterExpertTaxonomy xmlns="dd0edf6b-cd57-484f-afde-72b41d950402">
      <Terms xmlns="http://schemas.microsoft.com/office/infopath/2007/PartnerControls">
        <TermInfo xmlns="http://schemas.microsoft.com/office/infopath/2007/PartnerControls">
          <TermName xmlns="http://schemas.microsoft.com/office/infopath/2007/PartnerControls">Senior Procurement Manager, Works Consultancy Panels</TermName>
          <TermId xmlns="http://schemas.microsoft.com/office/infopath/2007/PartnerControls">d791e182-0957-462f-b654-bf0562f9d9e9</TermId>
        </TermInfo>
      </Terms>
    </BMWSubjectMatterExpertTaxonomy>
    <BMWBusinessUnitTaxonomy xmlns="dd0edf6b-cd57-484f-afde-72b41d950402">
      <Terms xmlns="http://schemas.microsoft.com/office/infopath/2007/PartnerControls">
        <TermInfo xmlns="http://schemas.microsoft.com/office/infopath/2007/PartnerControls">
          <TermName xmlns="http://schemas.microsoft.com/office/infopath/2007/PartnerControls">Buildings and Contracts</TermName>
          <TermId xmlns="http://schemas.microsoft.com/office/infopath/2007/PartnerControls">46a2d541-b812-4f6e-bb5a-3c8b0c7413db</TermId>
        </TermInfo>
      </Terms>
    </BMWBusinessUnitTaxonomy>
    <BMWReviewPeriod xmlns="dd0edf6b-cd57-484f-afde-72b41d950402">24</BMWReviewPeriod>
    <BMWCategoryTaxonomy xmlns="dd0edf6b-cd57-484f-afde-72b41d950402">
      <Terms xmlns="http://schemas.microsoft.com/office/infopath/2007/PartnerControls">
        <TermInfo xmlns="http://schemas.microsoft.com/office/infopath/2007/PartnerControls">
          <TermName xmlns="http://schemas.microsoft.com/office/infopath/2007/PartnerControls">Performance Reporting</TermName>
          <TermId xmlns="http://schemas.microsoft.com/office/infopath/2007/PartnerControls">4cf1ed0f-8c70-41ab-857f-e4a565cf317a</TermId>
        </TermInfo>
        <TermInfo xmlns="http://schemas.microsoft.com/office/infopath/2007/PartnerControls">
          <TermName xmlns="http://schemas.microsoft.com/office/infopath/2007/PartnerControls">Supplier Management</TermName>
          <TermId xmlns="http://schemas.microsoft.com/office/infopath/2007/PartnerControls">5399eb46-b783-46de-a759-7c853a8c313a</TermId>
        </TermInfo>
      </Terms>
    </BMWCategoryTaxonomy>
    <BMWRelatedDocuments xmlns="dd0edf6b-cd57-484f-afde-72b41d950402" xsi:nil="true"/>
    <BMWTopic xmlns="dd0edf6b-cd57-484f-afde-72b41d950402">
      <Value>Performance Reporting</Value>
      <Value>Supplier Management</Value>
    </BMWTopic>
    <BMWDescription xmlns="dd0edf6b-cd57-484f-afde-72b41d950402">Template to be used by the Project Manager when assessing Consultant Performance at prescribed intervals. </BMWDescription>
    <BMWTeamTaxonomy xmlns="dd0edf6b-cd57-484f-afde-72b41d950402">
      <Terms xmlns="http://schemas.microsoft.com/office/infopath/2007/PartnerControls">
        <TermInfo xmlns="http://schemas.microsoft.com/office/infopath/2007/PartnerControls">
          <TermName xmlns="http://schemas.microsoft.com/office/infopath/2007/PartnerControls">Practice</TermName>
          <TermId xmlns="http://schemas.microsoft.com/office/infopath/2007/PartnerControls">619d50b2-6974-4c87-866d-161c25c824c6</TermId>
        </TermInfo>
      </Terms>
    </BMWTeamTaxonomy>
    <BMWContentOwnerTaxonomy xmlns="dd0edf6b-cd57-484f-afde-72b41d950402">
      <Terms xmlns="http://schemas.microsoft.com/office/infopath/2007/PartnerControls">
        <TermInfo xmlns="http://schemas.microsoft.com/office/infopath/2007/PartnerControls">
          <TermName xmlns="http://schemas.microsoft.com/office/infopath/2007/PartnerControls">A/D Supplier Management, Policy and Procurement Services</TermName>
          <TermId xmlns="http://schemas.microsoft.com/office/infopath/2007/PartnerControls">9a9c8b4a-cea6-447d-8431-1b0b91840328</TermId>
        </TermInfo>
      </Terms>
    </BMWContentOwnerTaxonomy>
    <BMWFunction xmlns="dd0edf6b-cd57-484f-afde-72b41d950402">
      <Value>Procurement - Works</Value>
    </BMWFunction>
    <BMWSubject xmlns="dd0edf6b-cd57-484f-afde-72b41d950402">
      <Value>Contract Management</Value>
      <Value>Supplier Management including Prequalification</Value>
    </BMWSubject>
    <BMWLastReviewDate xmlns="dd0edf6b-cd57-484f-afde-72b41d950402">2022-10-11T16:00:00+00:00</BMWLastReviewDate>
    <Show_x0020_in_x0020_whats_x0020_new xmlns="341f42f7-3b10-4779-a7c5-0d76f723d9c7">false</Show_x0020_in_x0020_whats_x0020_new>
    <Sort_x0020_Order xmlns="341f42f7-3b10-4779-a7c5-0d76f723d9c7" xsi:nil="true"/>
    <TRIM_x0020_Reference_x0020_Number xmlns="341f42f7-3b10-4779-a7c5-0d76f723d9c7">03886970</TRIM_x0020_Reference_x0020_Number>
    <TaxCatchAll xmlns="dd0edf6b-cd57-484f-afde-72b41d950402">
      <Value>1036</Value>
      <Value>1034</Value>
      <Value>1064</Value>
      <Value>1029</Value>
      <Value>1045</Value>
      <Value>1060</Value>
      <Value>1057</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Works Document" ma:contentTypeID="0x010100EE47458AD7C8BB43B18114AA0AB52BFF00C4AC3BA06EDDE240A928CDEB9E1E9DB1" ma:contentTypeVersion="24" ma:contentTypeDescription="BMW Document type containing specific fields about Content Owners, SMEs and Types" ma:contentTypeScope="" ma:versionID="05f2f2caa1f8adb9adebce39ae660f4f">
  <xsd:schema xmlns:xsd="http://www.w3.org/2001/XMLSchema" xmlns:xs="http://www.w3.org/2001/XMLSchema" xmlns:p="http://schemas.microsoft.com/office/2006/metadata/properties" xmlns:ns1="http://schemas.microsoft.com/sharepoint/v3" xmlns:ns2="dd0edf6b-cd57-484f-afde-72b41d950402" xmlns:ns4="341f42f7-3b10-4779-a7c5-0d76f723d9c7" targetNamespace="http://schemas.microsoft.com/office/2006/metadata/properties" ma:root="true" ma:fieldsID="cdc10a8864eb4c0f3da25e1dce3c7a22" ns1:_="" ns2:_="" ns4:_="">
    <xsd:import namespace="http://schemas.microsoft.com/sharepoint/v3"/>
    <xsd:import namespace="dd0edf6b-cd57-484f-afde-72b41d950402"/>
    <xsd:import namespace="341f42f7-3b10-4779-a7c5-0d76f723d9c7"/>
    <xsd:element name="properties">
      <xsd:complexType>
        <xsd:sequence>
          <xsd:element name="documentManagement">
            <xsd:complexType>
              <xsd:all>
                <xsd:element ref="ns2:BMWRelatedDocuments" minOccurs="0"/>
                <xsd:element ref="ns2:BMWDescription" minOccurs="0"/>
                <xsd:element ref="ns2:BMWFunction" minOccurs="0"/>
                <xsd:element ref="ns2:BMWSubject" minOccurs="0"/>
                <xsd:element ref="ns2:BMWTopic" minOccurs="0"/>
                <xsd:element ref="ns2:BMWLastReviewDate" minOccurs="0"/>
                <xsd:element ref="ns2:BMWReviewPeriod"/>
                <xsd:element ref="ns4:Show_x0020_in_x0020_whats_x0020_new" minOccurs="0"/>
                <xsd:element ref="ns4:Sort_x0020_Order" minOccurs="0"/>
                <xsd:element ref="ns4:TRIM_x0020_Reference_x0020_Number" minOccurs="0"/>
                <xsd:element ref="ns1:RoutingRuleDescription" minOccurs="0"/>
                <xsd:element ref="ns2:BMWCategoryTaxonomy" minOccurs="0"/>
                <xsd:element ref="ns2:BMWTeamTaxonomy" minOccurs="0"/>
                <xsd:element ref="ns2:BMWTypeTaxonomy" minOccurs="0"/>
                <xsd:element ref="ns2:BMWBusinessUnitTaxonomy" minOccurs="0"/>
                <xsd:element ref="ns2:TaxCatchAll" minOccurs="0"/>
                <xsd:element ref="ns2:TaxCatchAllLabel" minOccurs="0"/>
                <xsd:element ref="ns2:BMWSubjectMatterExpertTaxonomy" minOccurs="0"/>
                <xsd:element ref="ns2:BMWContentOwnerTaxonomy" minOccurs="0"/>
                <xsd:element ref="ns4:MediaServiceMetadata" minOccurs="0"/>
                <xsd:element ref="ns4:MediaServiceFastMetadata" minOccurs="0"/>
                <xsd:element ref="ns4:MediaServiceAutoKeyPoints" minOccurs="0"/>
                <xsd:element ref="ns4:MediaServiceKeyPoint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0" nillable="true" ma:displayName="Description"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0edf6b-cd57-484f-afde-72b41d950402" elementFormDefault="qualified">
    <xsd:import namespace="http://schemas.microsoft.com/office/2006/documentManagement/types"/>
    <xsd:import namespace="http://schemas.microsoft.com/office/infopath/2007/PartnerControls"/>
    <xsd:element name="BMWRelatedDocuments" ma:index="2" nillable="true" ma:displayName="Related Documents" ma:internalName="BMWRelatedDocuments" ma:readOnly="false">
      <xsd:simpleType>
        <xsd:restriction base="dms:Note"/>
      </xsd:simpleType>
    </xsd:element>
    <xsd:element name="BMWDescription" ma:index="3" nillable="true" ma:displayName="Description" ma:internalName="BMWDescription" ma:readOnly="false">
      <xsd:simpleType>
        <xsd:restriction base="dms:Note">
          <xsd:maxLength value="255"/>
        </xsd:restriction>
      </xsd:simpleType>
    </xsd:element>
    <xsd:element name="BMWFunction" ma:index="7" nillable="true" ma:displayName="Function" ma:internalName="BMWFunction" ma:readOnly="false">
      <xsd:complexType>
        <xsd:complexContent>
          <xsd:extension base="dms:MultiChoice">
            <xsd:sequence>
              <xsd:element name="Value" maxOccurs="unbounded" minOccurs="0" nillable="true">
                <xsd:simpleType>
                  <xsd:restriction base="dms:Choice">
                    <xsd:enumeration value="Project Management"/>
                    <xsd:enumeration value="Procurement - Works"/>
                    <xsd:enumeration value="Asset Management"/>
                    <xsd:enumeration value="Building Quality"/>
                  </xsd:restriction>
                </xsd:simpleType>
              </xsd:element>
            </xsd:sequence>
          </xsd:extension>
        </xsd:complexContent>
      </xsd:complexType>
    </xsd:element>
    <xsd:element name="BMWSubject" ma:index="8" nillable="true" ma:displayName="Subject" ma:internalName="BMWSubject" ma:readOnly="false">
      <xsd:complexType>
        <xsd:complexContent>
          <xsd:extension base="dms:MultiChoice">
            <xsd:sequence>
              <xsd:element name="Value" maxOccurs="unbounded" minOccurs="0" nillable="true">
                <xsd:simpleType>
                  <xsd:restriction base="dms:Choice">
                    <xsd:enumeration value="Tools"/>
                    <xsd:enumeration value="Panels"/>
                    <xsd:enumeration value="Guidelines"/>
                    <xsd:enumeration value="Development Approval"/>
                    <xsd:enumeration value="Contractor Prequalification and Business Risk"/>
                    <xsd:enumeration value="Tender Shells"/>
                    <xsd:enumeration value="Asset Planning"/>
                    <xsd:enumeration value="Standards and Guidelines"/>
                    <xsd:enumeration value="Sustainability"/>
                    <xsd:enumeration value="B&amp;C Permit Authority"/>
                    <xsd:enumeration value="Contract Management"/>
                    <xsd:enumeration value="Tender Procedures"/>
                    <xsd:enumeration value="Regional Programs LOVAC"/>
                    <xsd:enumeration value="Mainsaver"/>
                    <xsd:enumeration value="Project Management Framework"/>
                    <xsd:enumeration value="Percent for Art"/>
                    <xsd:enumeration value="Policies"/>
                    <xsd:enumeration value="PACMan"/>
                    <xsd:enumeration value="Maintenance Procurement"/>
                    <xsd:enumeration value="Maintenance Planning"/>
                    <xsd:enumeration value="Building Records"/>
                    <xsd:enumeration value="Design and Documentation Reviews"/>
                    <xsd:enumeration value="Heritage"/>
                    <xsd:enumeration value="Construct Only Projects"/>
                    <xsd:enumeration value="Test"/>
                    <xsd:enumeration value="MARP PACMAN"/>
                    <xsd:enumeration value="PACMan for MARP"/>
                    <xsd:enumeration value="Government Office Accommodation"/>
                    <xsd:enumeration value="Supplier Management"/>
                    <xsd:enumeration value="Supplier Management including Prequalification"/>
                  </xsd:restriction>
                </xsd:simpleType>
              </xsd:element>
            </xsd:sequence>
          </xsd:extension>
        </xsd:complexContent>
      </xsd:complexType>
    </xsd:element>
    <xsd:element name="BMWTopic" ma:index="9" nillable="true" ma:displayName="Topic" ma:internalName="BMWTopic" ma:readOnly="false">
      <xsd:complexType>
        <xsd:complexContent>
          <xsd:extension base="dms:MultiChoice">
            <xsd:sequence>
              <xsd:element name="Value" maxOccurs="unbounded" minOccurs="0" nillable="true">
                <xsd:simpleType>
                  <xsd:restriction base="dms:Choice">
                    <xsd:enumeration value="Tools"/>
                    <xsd:enumeration value="Interior Fitout and Workplace Design Panel"/>
                    <xsd:enumeration value="Engineering and Building Specialists"/>
                    <xsd:enumeration value="Guidelines"/>
                    <xsd:enumeration value="Land Services"/>
                    <xsd:enumeration value="Project Management and Asset Planning Services Panel"/>
                    <xsd:enumeration value="Architectural Services Panel"/>
                    <xsd:enumeration value="Intruder Alarm Systems Panel"/>
                    <xsd:enumeration value="Works Master - AS2124"/>
                    <xsd:enumeration value="Minor Works"/>
                    <xsd:enumeration value="Standards and Guidelines"/>
                    <xsd:enumeration value="Building Permit"/>
                    <xsd:enumeration value="Demolition Permit"/>
                    <xsd:enumeration value="Occupancy Permit"/>
                    <xsd:enumeration value="Project Bank Accounts (PBAs)"/>
                    <xsd:enumeration value="Performance Reporting"/>
                    <xsd:enumeration value="Procurement Process Forms"/>
                    <xsd:enumeration value="Process Forms"/>
                    <xsd:enumeration value="Job Registration and Ready Reckoners"/>
                    <xsd:enumeration value="Project Initiation and Planning"/>
                    <xsd:enumeration value="Lift Maintenance Panel"/>
                    <xsd:enumeration value="Low Value Maintenance Panel (LVMP)"/>
                    <xsd:enumeration value="Expression of Interest"/>
                    <xsd:enumeration value="Tender Documentation"/>
                    <xsd:enumeration value="Tender Award Documents"/>
                    <xsd:enumeration value="Insurances and Securities"/>
                    <xsd:enumeration value="Site Security"/>
                    <xsd:enumeration value="Tender Management Documents"/>
                    <xsd:enumeration value="Calling and Evaluating Tenders"/>
                    <xsd:enumeration value="Financial Management"/>
                    <xsd:enumeration value="Project Management Framework"/>
                    <xsd:enumeration value="Consultant Engagement"/>
                    <xsd:enumeration value="Art Coordination Services Panel"/>
                    <xsd:enumeration value="Percent for Art"/>
                    <xsd:enumeration value="Tender Evaluation Documents"/>
                    <xsd:enumeration value="Policies"/>
                    <xsd:enumeration value="Occupational Safety and Health"/>
                    <xsd:enumeration value="Contractor Prequalification and Business Risk"/>
                    <xsd:enumeration value="Working in PACMan"/>
                    <xsd:enumeration value="Data Management"/>
                    <xsd:enumeration value="Cost Management Services Panel"/>
                    <xsd:enumeration value="Maintenance Planning"/>
                    <xsd:enumeration value="Mainsaver - Other"/>
                    <xsd:enumeration value="Breakdown Repairs"/>
                    <xsd:enumeration value="Building Records"/>
                    <xsd:enumeration value="Building Certification Services Panel"/>
                    <xsd:enumeration value="Process Overview and Information"/>
                    <xsd:enumeration value="Initiate a New Contract"/>
                    <xsd:enumeration value="Design and Documentation Reviews"/>
                    <xsd:enumeration value="Sustainability"/>
                    <xsd:enumeration value="Heritage"/>
                    <xsd:enumeration value="Process Maps"/>
                    <xsd:enumeration value="Contract Award and Set Up"/>
                    <xsd:enumeration value="Conditions of Contract"/>
                    <xsd:enumeration value="Governance and Procedures"/>
                    <xsd:enumeration value="Maintenance of Fire Protection Systems and Equipment Contracts Panel"/>
                    <xsd:enumeration value="Operational Governance and Procedures"/>
                    <xsd:enumeration value="Contract Administration"/>
                    <xsd:enumeration value="Contract Completion"/>
                    <xsd:enumeration value="Metro Tender Processes"/>
                    <xsd:enumeration value="Regional Tender Processes"/>
                    <xsd:enumeration value="Templates"/>
                    <xsd:enumeration value="Government Building Training"/>
                    <xsd:enumeration value="Practical Completion"/>
                    <xsd:enumeration value="Initiate a New Project"/>
                    <xsd:enumeration value="Vary a Contract"/>
                    <xsd:enumeration value="Pay a Contractor"/>
                    <xsd:enumeration value="Addendum Documents"/>
                    <xsd:enumeration value="Risk Management"/>
                    <xsd:enumeration value="Construct Only Practice Guide"/>
                    <xsd:enumeration value="Breakdown Repairs Processes"/>
                    <xsd:enumeration value="Contract Evaluation and Set Up"/>
                    <xsd:enumeration value="Contract Novation"/>
                    <xsd:enumeration value="MARP specific documents"/>
                    <xsd:enumeration value="Manuals that cover all areas"/>
                    <xsd:enumeration value="MARP specific PACMAN documents"/>
                    <xsd:enumeration value="Other Documents"/>
                    <xsd:enumeration value="Supplier Management"/>
                    <xsd:enumeration value="Acts and Regulations"/>
                    <xsd:enumeration value="Cost Management Services Panel 2011 - EXPIRED"/>
                    <xsd:enumeration value="Cost Management Services Panel 2017"/>
                    <xsd:enumeration value="Procurement"/>
                    <xsd:enumeration value="Leasing and Property Consultants Panel"/>
                    <xsd:enumeration value="Architectural Services Panel 2012"/>
                    <xsd:enumeration value="Architectural Services Panel 2018"/>
                    <xsd:enumeration value="Fume Cupboard Maintenance Panel"/>
                    <xsd:enumeration value="Architectural Services Panel 2012 - Expired"/>
                    <xsd:enumeration value="Close a Project and Contract"/>
                    <xsd:enumeration value="Routine Maintenance"/>
                    <xsd:enumeration value="Contractor Performance Management"/>
                    <xsd:enumeration value="Interior Fitout and Workplace Design Services Panel 2020"/>
                    <xsd:enumeration value="Interior Fitout and Workplace Design Panel 2015"/>
                    <xsd:enumeration value="Interior Fitout and Workplace Design Panel 2015 - EXPIRED"/>
                    <xsd:enumeration value="Low Value Quotation Panel"/>
                    <xsd:enumeration value="Consultancy Panel Arrangements - Parent PACMAN Contracts"/>
                    <xsd:enumeration value="Contractor Prequalification"/>
                    <xsd:enumeration value="Business Risk"/>
                    <xsd:enumeration value="Presentations"/>
                  </xsd:restriction>
                </xsd:simpleType>
              </xsd:element>
            </xsd:sequence>
          </xsd:extension>
        </xsd:complexContent>
      </xsd:complexType>
    </xsd:element>
    <xsd:element name="BMWLastReviewDate" ma:index="13" nillable="true" ma:displayName="Last Review Date" ma:format="DateOnly" ma:internalName="BMWLastReviewDate" ma:readOnly="false">
      <xsd:simpleType>
        <xsd:restriction base="dms:DateTime"/>
      </xsd:simpleType>
    </xsd:element>
    <xsd:element name="BMWReviewPeriod" ma:index="14" ma:displayName="Review Period Finance" ma:internalName="BMWReviewPeriod" ma:readOnly="false" ma:percentage="FALSE">
      <xsd:simpleType>
        <xsd:restriction base="dms:Number"/>
      </xsd:simpleType>
    </xsd:element>
    <xsd:element name="BMWCategoryTaxonomy" ma:index="22" nillable="true" ma:taxonomy="true" ma:internalName="BMWCategoryTaxonomy" ma:taxonomyFieldName="BMWCategory" ma:displayName="Category" ma:readOnly="false" ma:fieldId="{9bf5d984-29c0-453a-8a13-5aca931d6009}" ma:sspId="eebd1d07-dfa9-44ce-be9f-3bcf6381f533" ma:termSetId="2bb60fdc-6f47-49f9-b07e-c24c046021bd" ma:anchorId="00000000-0000-0000-0000-000000000000" ma:open="false" ma:isKeyword="false">
      <xsd:complexType>
        <xsd:sequence>
          <xsd:element ref="pc:Terms" minOccurs="0" maxOccurs="1"/>
        </xsd:sequence>
      </xsd:complexType>
    </xsd:element>
    <xsd:element name="BMWTeamTaxonomy" ma:index="24" nillable="true" ma:taxonomy="true" ma:internalName="BMWTeamTaxonomy" ma:taxonomyFieldName="BMWTeam" ma:displayName="Division" ma:readOnly="false" ma:fieldId="{200f6ea8-6aac-4890-9ff9-c0714274f068}" ma:sspId="eebd1d07-dfa9-44ce-be9f-3bcf6381f533" ma:termSetId="82ffb7e3-f1ed-465f-af28-82b5706070a7" ma:anchorId="00000000-0000-0000-0000-000000000000" ma:open="false" ma:isKeyword="false">
      <xsd:complexType>
        <xsd:sequence>
          <xsd:element ref="pc:Terms" minOccurs="0" maxOccurs="1"/>
        </xsd:sequence>
      </xsd:complexType>
    </xsd:element>
    <xsd:element name="BMWTypeTaxonomy" ma:index="25" nillable="true" ma:taxonomy="true" ma:internalName="BMWTypeTaxonomy" ma:taxonomyFieldName="BMWType" ma:displayName="Document Type" ma:readOnly="false" ma:fieldId="{75271e10-0c5f-456c-906f-980555e52996}" ma:sspId="eebd1d07-dfa9-44ce-be9f-3bcf6381f533" ma:termSetId="4d4ff2c6-d200-4d57-8b0f-af9b2b2a14cd" ma:anchorId="00000000-0000-0000-0000-000000000000" ma:open="false" ma:isKeyword="false">
      <xsd:complexType>
        <xsd:sequence>
          <xsd:element ref="pc:Terms" minOccurs="0" maxOccurs="1"/>
        </xsd:sequence>
      </xsd:complexType>
    </xsd:element>
    <xsd:element name="BMWBusinessUnitTaxonomy" ma:index="26" nillable="true" ma:taxonomy="true" ma:internalName="BMWBusinessUnitTaxonomy" ma:taxonomyFieldName="BMWBusinessUnit" ma:displayName="Business Unit" ma:readOnly="false" ma:fieldId="{f15934b6-21f9-4d05-b23e-fb919bf00263}" ma:sspId="eebd1d07-dfa9-44ce-be9f-3bcf6381f533" ma:termSetId="4506d285-3f20-4903-8b2e-21b374077d64"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5610a984-efa0-407d-a944-4ec76d5c8899}" ma:internalName="TaxCatchAll" ma:showField="CatchAllData" ma:web="dd0edf6b-cd57-484f-afde-72b41d950402">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Taxonomy Catch All Column1" ma:hidden="true" ma:list="{5610a984-efa0-407d-a944-4ec76d5c8899}" ma:internalName="TaxCatchAllLabel" ma:readOnly="true" ma:showField="CatchAllDataLabel" ma:web="dd0edf6b-cd57-484f-afde-72b41d950402">
      <xsd:complexType>
        <xsd:complexContent>
          <xsd:extension base="dms:MultiChoiceLookup">
            <xsd:sequence>
              <xsd:element name="Value" type="dms:Lookup" maxOccurs="unbounded" minOccurs="0" nillable="true"/>
            </xsd:sequence>
          </xsd:extension>
        </xsd:complexContent>
      </xsd:complexType>
    </xsd:element>
    <xsd:element name="BMWSubjectMatterExpertTaxonomy" ma:index="33" nillable="true" ma:taxonomy="true" ma:internalName="BMWSubjectMatterExpertTaxonomy" ma:taxonomyFieldName="BMWSubjectMatterExpert" ma:displayName="Subject Matter Expert" ma:readOnly="false" ma:fieldId="{c5e41fb3-58a0-4c05-84a8-a5a43c70d0d2}" ma:sspId="eebd1d07-dfa9-44ce-be9f-3bcf6381f533" ma:termSetId="30a208aa-f5f5-4428-9450-d4162956eef7" ma:anchorId="00000000-0000-0000-0000-000000000000" ma:open="false" ma:isKeyword="false">
      <xsd:complexType>
        <xsd:sequence>
          <xsd:element ref="pc:Terms" minOccurs="0" maxOccurs="1"/>
        </xsd:sequence>
      </xsd:complexType>
    </xsd:element>
    <xsd:element name="BMWContentOwnerTaxonomy" ma:index="34" nillable="true" ma:taxonomy="true" ma:internalName="BMWContentOwnerTaxonomy" ma:taxonomyFieldName="BMWContentOwner" ma:displayName="Content Owner" ma:readOnly="false" ma:fieldId="{3fabec72-643b-4cfc-9bf9-a3b7151e5437}" ma:sspId="eebd1d07-dfa9-44ce-be9f-3bcf6381f533" ma:termSetId="ffcf0081-9ddc-48df-bcc0-0b32e0407f9b" ma:anchorId="00000000-0000-0000-0000-000000000000" ma:open="false" ma:isKeyword="false">
      <xsd:complexType>
        <xsd:sequence>
          <xsd:element ref="pc:Terms" minOccurs="0" maxOccurs="1"/>
        </xsd:sequence>
      </xsd:complexType>
    </xsd:element>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1f42f7-3b10-4779-a7c5-0d76f723d9c7" elementFormDefault="qualified">
    <xsd:import namespace="http://schemas.microsoft.com/office/2006/documentManagement/types"/>
    <xsd:import namespace="http://schemas.microsoft.com/office/infopath/2007/PartnerControls"/>
    <xsd:element name="Show_x0020_in_x0020_whats_x0020_new" ma:index="17" nillable="true" ma:displayName="Show in whats new" ma:default="1" ma:internalName="Show_x0020_in_x0020_whats_x0020_new" ma:readOnly="false">
      <xsd:simpleType>
        <xsd:restriction base="dms:Boolean"/>
      </xsd:simpleType>
    </xsd:element>
    <xsd:element name="Sort_x0020_Order" ma:index="18" nillable="true" ma:displayName="Sort Order" ma:internalName="Sort_x0020_Order" ma:readOnly="false" ma:percentage="FALSE">
      <xsd:simpleType>
        <xsd:restriction base="dms:Number"/>
      </xsd:simpleType>
    </xsd:element>
    <xsd:element name="TRIM_x0020_Reference_x0020_Number" ma:index="19" nillable="true" ma:displayName="TRIM Reference Number" ma:internalName="TRIM_x0020_Reference_x0020_Number" ma:readOnly="false">
      <xsd:simpleType>
        <xsd:restriction base="dms:Text">
          <xsd:maxLength value="255"/>
        </xsd:restriction>
      </xsd:simpleType>
    </xsd:element>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axOccurs="1" ma:index="1" ma:displayName="Title"/>
        <xsd:element ref="dc:subject" minOccurs="0" maxOccurs="1"/>
        <xsd:element ref="dc:description" minOccurs="0" maxOccurs="1"/>
        <xsd:element name="keywords" minOccurs="0" maxOccurs="1" type="xsd:string" ma:index="1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LongProp xmlns="" name="BMWRelatedDocuments"><![CDATA[762##http///ifind.finance.wa.gov.au/knowledge-centre/Works Documents/Consultant Performance Reporting Guideline.docx;#762 - Consultant Performance Reporting Guideline;;761##http///ifind.finance.wa.gov.au/knowledge-centre/Works Documents/Consultant Performance Reporting - Quick Reference Guide.DOCX;#761 - Consultant Performance Reporting Quick Reference Guide]]></LongProp>
</LongProperties>
</file>

<file path=customXml/itemProps1.xml><?xml version="1.0" encoding="utf-8"?>
<ds:datastoreItem xmlns:ds="http://schemas.openxmlformats.org/officeDocument/2006/customXml" ds:itemID="{CACDB3F9-17ED-468F-83A6-9FAADFF01580}">
  <ds:schemaRefs>
    <ds:schemaRef ds:uri="http://schemas.microsoft.com/office/2006/metadata/properties"/>
    <ds:schemaRef ds:uri="http://schemas.microsoft.com/office/infopath/2007/PartnerControls"/>
    <ds:schemaRef ds:uri="http://schemas.microsoft.com/sharepoint/v3"/>
    <ds:schemaRef ds:uri="dd0edf6b-cd57-484f-afde-72b41d950402"/>
    <ds:schemaRef ds:uri="341f42f7-3b10-4779-a7c5-0d76f723d9c7"/>
  </ds:schemaRefs>
</ds:datastoreItem>
</file>

<file path=customXml/itemProps2.xml><?xml version="1.0" encoding="utf-8"?>
<ds:datastoreItem xmlns:ds="http://schemas.openxmlformats.org/officeDocument/2006/customXml" ds:itemID="{4063EBB6-96B4-4769-AF4C-5BBE08D64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0edf6b-cd57-484f-afde-72b41d950402"/>
    <ds:schemaRef ds:uri="341f42f7-3b10-4779-a7c5-0d76f723d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677A8A-76A7-447A-89D2-DBD7886055D5}">
  <ds:schemaRefs>
    <ds:schemaRef ds:uri="http://schemas.microsoft.com/sharepoint/v3/contenttype/forms"/>
  </ds:schemaRefs>
</ds:datastoreItem>
</file>

<file path=customXml/itemProps4.xml><?xml version="1.0" encoding="utf-8"?>
<ds:datastoreItem xmlns:ds="http://schemas.openxmlformats.org/officeDocument/2006/customXml" ds:itemID="{8D4E8E90-3D31-49D8-B51C-9C1E7E1D7D77}">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Contract Info &amp; Criteria</vt:lpstr>
      <vt:lpstr>Summary and Additional Comments</vt:lpstr>
      <vt:lpstr>Guide Notes</vt:lpstr>
      <vt:lpstr>Notes</vt:lpstr>
      <vt:lpstr>BMW - Workings</vt:lpstr>
      <vt:lpstr>Data Entry</vt:lpstr>
      <vt:lpstr>weightings</vt:lpstr>
      <vt:lpstr>'Contract Info &amp; Criteria'!_GoBack</vt:lpstr>
      <vt:lpstr>Applicable</vt:lpstr>
      <vt:lpstr>Category</vt:lpstr>
      <vt:lpstr>Consultant_Type</vt:lpstr>
      <vt:lpstr>Original_date_for_contract_completion</vt:lpstr>
      <vt:lpstr>'Contract Info &amp; Criteria'!Print_Area</vt:lpstr>
      <vt:lpstr>'Summary and Additional Comments'!Print_Area</vt:lpstr>
      <vt:lpstr>'Guide Notes'!Print_Titles</vt:lpstr>
      <vt:lpstr>Relevant_Panel</vt:lpstr>
      <vt:lpstr>Report_Phase</vt:lpstr>
      <vt:lpstr>reports</vt:lpstr>
      <vt:lpstr>RFR</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Consultant Performance Report Template</dc:title>
  <dc:creator/>
  <cp:keywords/>
  <cp:lastModifiedBy/>
  <dcterms:created xsi:type="dcterms:W3CDTF">2015-11-25T03:29:34Z</dcterms:created>
  <dcterms:modified xsi:type="dcterms:W3CDTF">2025-08-18T02:16:09Z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MWSubjectMatterExpert">
    <vt:lpwstr>1036;#Senior Procurement Manager, Works Consultancy Panels|d791e182-0957-462f-b654-bf0562f9d9e9</vt:lpwstr>
  </property>
  <property fmtid="{D5CDD505-2E9C-101B-9397-08002B2CF9AE}" pid="3" name="BMWCategory">
    <vt:lpwstr>1064;#Performance Reporting|4cf1ed0f-8c70-41ab-857f-e4a565cf317a;#1060;#Supplier Management|5399eb46-b783-46de-a759-7c853a8c313a</vt:lpwstr>
  </property>
  <property fmtid="{D5CDD505-2E9C-101B-9397-08002B2CF9AE}" pid="4" name="_NewReviewCycle">
    <vt:lpwstr/>
  </property>
  <property fmtid="{D5CDD505-2E9C-101B-9397-08002B2CF9AE}" pid="5" name="BMWContentOwner">
    <vt:lpwstr>1057;#A/D Supplier Management, Policy and Procurement Services|9a9c8b4a-cea6-447d-8431-1b0b91840328</vt:lpwstr>
  </property>
  <property fmtid="{D5CDD505-2E9C-101B-9397-08002B2CF9AE}" pid="6" name="BMWType">
    <vt:lpwstr>1045;#Template|5d4fd7b1-9327-40b0-bff1-6063b858819f</vt:lpwstr>
  </property>
  <property fmtid="{D5CDD505-2E9C-101B-9397-08002B2CF9AE}" pid="7" name="ContentTypeId">
    <vt:lpwstr>0x010100EE47458AD7C8BB43B18114AA0AB52BFF00C4AC3BA06EDDE240A928CDEB9E1E9DB1</vt:lpwstr>
  </property>
  <property fmtid="{D5CDD505-2E9C-101B-9397-08002B2CF9AE}" pid="8" name="BMWBusinessUnit">
    <vt:lpwstr>1029;#Buildings and Contracts|46a2d541-b812-4f6e-bb5a-3c8b0c7413db</vt:lpwstr>
  </property>
  <property fmtid="{D5CDD505-2E9C-101B-9397-08002B2CF9AE}" pid="9" name="BMWTeam">
    <vt:lpwstr>1034;#Practice|619d50b2-6974-4c87-866d-161c25c824c6</vt:lpwstr>
  </property>
  <property fmtid="{D5CDD505-2E9C-101B-9397-08002B2CF9AE}" pid="10" name="Order">
    <vt:r8>97600</vt:r8>
  </property>
  <property fmtid="{D5CDD505-2E9C-101B-9397-08002B2CF9AE}" pid="11" name="URL">
    <vt:lpwstr>https://www.finance.wa.gov.au/cms/uploadedFiles/Building_Management_and_Works/Consultant_Information/bulletin%20-%20consultant_performance_reporting_framework_V1.pdf, https://www.finance.wa.gov.au/cms/uploadedFiles/Building_Management_and_Works/Consultant</vt:lpwstr>
  </property>
  <property fmtid="{D5CDD505-2E9C-101B-9397-08002B2CF9AE}" pid="12" name="_ExtendedDescription">
    <vt:lpwstr>Template to be used by the Project Manager when assessing Consultant Performance at prescribed intervals. </vt:lpwstr>
  </property>
  <property fmtid="{D5CDD505-2E9C-101B-9397-08002B2CF9AE}" pid="13" name="MSIP_Label_c4b26fd5-3efd-4a20-8a20-f4af9baafd95_Enabled">
    <vt:lpwstr>true</vt:lpwstr>
  </property>
  <property fmtid="{D5CDD505-2E9C-101B-9397-08002B2CF9AE}" pid="14" name="MSIP_Label_c4b26fd5-3efd-4a20-8a20-f4af9baafd95_SetDate">
    <vt:lpwstr>2024-10-02T00:56:21Z</vt:lpwstr>
  </property>
  <property fmtid="{D5CDD505-2E9C-101B-9397-08002B2CF9AE}" pid="15" name="MSIP_Label_c4b26fd5-3efd-4a20-8a20-f4af9baafd95_Method">
    <vt:lpwstr>Privileged</vt:lpwstr>
  </property>
  <property fmtid="{D5CDD505-2E9C-101B-9397-08002B2CF9AE}" pid="16" name="MSIP_Label_c4b26fd5-3efd-4a20-8a20-f4af9baafd95_Name">
    <vt:lpwstr>Official</vt:lpwstr>
  </property>
  <property fmtid="{D5CDD505-2E9C-101B-9397-08002B2CF9AE}" pid="17" name="MSIP_Label_c4b26fd5-3efd-4a20-8a20-f4af9baafd95_SiteId">
    <vt:lpwstr>b734b102-a267-429a-b45e-460c8ad63ae2</vt:lpwstr>
  </property>
  <property fmtid="{D5CDD505-2E9C-101B-9397-08002B2CF9AE}" pid="18" name="MSIP_Label_c4b26fd5-3efd-4a20-8a20-f4af9baafd95_ActionId">
    <vt:lpwstr>0fabc907-e445-4bae-b41b-0faece2a4ba3</vt:lpwstr>
  </property>
  <property fmtid="{D5CDD505-2E9C-101B-9397-08002B2CF9AE}" pid="19" name="MSIP_Label_c4b26fd5-3efd-4a20-8a20-f4af9baafd95_ContentBits">
    <vt:lpwstr>1</vt:lpwstr>
  </property>
</Properties>
</file>